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eb'24\Audit\"/>
    </mc:Choice>
  </mc:AlternateContent>
  <bookViews>
    <workbookView xWindow="-105" yWindow="-105" windowWidth="23250" windowHeight="12450" tabRatio="817"/>
  </bookViews>
  <sheets>
    <sheet name="Com" sheetId="26" r:id="rId1"/>
    <sheet name="SUP" sheetId="31" r:id="rId2"/>
  </sheets>
  <definedNames>
    <definedName name="_xlnm._FilterDatabase" localSheetId="0" hidden="1">Com!$A$10:$AJ$10</definedName>
    <definedName name="_xlnm._FilterDatabase" localSheetId="1" hidden="1">SUP!$A$10:$AJ$13</definedName>
    <definedName name="_xlnm.Print_Area" localSheetId="0">Com!$A$1:$AI$50</definedName>
    <definedName name="_xlnm.Print_Area" localSheetId="1">SUP!$A$1:$AI$13</definedName>
    <definedName name="_xlnm.Print_Titles" localSheetId="0">Com!$1:$10</definedName>
    <definedName name="_xlnm.Print_Titles" localSheetId="1">SUP!$1:$10</definedName>
  </definedNames>
  <calcPr calcId="152511"/>
</workbook>
</file>

<file path=xl/calcChain.xml><?xml version="1.0" encoding="utf-8"?>
<calcChain xmlns="http://schemas.openxmlformats.org/spreadsheetml/2006/main">
  <c r="AF50" i="26" l="1"/>
  <c r="AE48" i="26"/>
  <c r="Q50" i="26"/>
  <c r="R50" i="26"/>
  <c r="S50" i="26"/>
  <c r="T50" i="26"/>
  <c r="U50" i="26"/>
  <c r="V50" i="26"/>
  <c r="W50" i="26"/>
  <c r="X50" i="26"/>
  <c r="Y50" i="26"/>
  <c r="Z50" i="26"/>
  <c r="AA50" i="26"/>
  <c r="AB50" i="26"/>
  <c r="AC50" i="26"/>
  <c r="AD50" i="26"/>
  <c r="AE50" i="26"/>
  <c r="P50" i="26"/>
  <c r="Y49" i="26"/>
  <c r="W49" i="26"/>
  <c r="R49" i="26"/>
  <c r="V49" i="26" s="1"/>
  <c r="N49" i="26"/>
  <c r="Y48" i="26"/>
  <c r="R48" i="26"/>
  <c r="W48" i="26" s="1"/>
  <c r="N48" i="26"/>
  <c r="X48" i="26" l="1"/>
  <c r="U48" i="26"/>
  <c r="X49" i="26"/>
  <c r="V48" i="26"/>
  <c r="U49" i="26"/>
  <c r="AE11" i="31"/>
  <c r="AB48" i="26" l="1"/>
  <c r="AA48" i="26"/>
  <c r="AA49" i="26"/>
  <c r="AB49" i="26"/>
  <c r="AC49" i="26" l="1"/>
  <c r="AD49" i="26" s="1"/>
  <c r="AF49" i="26" s="1"/>
  <c r="AC48" i="26"/>
  <c r="AD48" i="26" s="1"/>
  <c r="AF48" i="26" s="1"/>
  <c r="Y44" i="26"/>
  <c r="Y45" i="26"/>
  <c r="Y46" i="26"/>
  <c r="Y47" i="26"/>
  <c r="R44" i="26" l="1"/>
  <c r="R45" i="26"/>
  <c r="R46" i="26"/>
  <c r="R47" i="26"/>
  <c r="N44" i="26"/>
  <c r="N45" i="26"/>
  <c r="N46" i="26"/>
  <c r="N47" i="26"/>
  <c r="U45" i="26" l="1"/>
  <c r="X45" i="26"/>
  <c r="W45" i="26"/>
  <c r="V45" i="26"/>
  <c r="X44" i="26"/>
  <c r="W44" i="26"/>
  <c r="V44" i="26"/>
  <c r="U44" i="26"/>
  <c r="AB44" i="26" s="1"/>
  <c r="X47" i="26"/>
  <c r="W47" i="26"/>
  <c r="V47" i="26"/>
  <c r="U47" i="26"/>
  <c r="W46" i="26"/>
  <c r="V46" i="26"/>
  <c r="U46" i="26"/>
  <c r="X46" i="26"/>
  <c r="Y39" i="26"/>
  <c r="Y40" i="26"/>
  <c r="Y41" i="26"/>
  <c r="Y42" i="26"/>
  <c r="Y43" i="26"/>
  <c r="R39" i="26"/>
  <c r="U39" i="26" s="1"/>
  <c r="R40" i="26"/>
  <c r="X40" i="26" s="1"/>
  <c r="R41" i="26"/>
  <c r="U41" i="26" s="1"/>
  <c r="R42" i="26"/>
  <c r="X42" i="26" s="1"/>
  <c r="R43" i="26"/>
  <c r="U43" i="26" s="1"/>
  <c r="U40" i="26" l="1"/>
  <c r="AB47" i="26"/>
  <c r="AA47" i="26"/>
  <c r="AC47" i="26" s="1"/>
  <c r="AD47" i="26" s="1"/>
  <c r="AF47" i="26" s="1"/>
  <c r="AB46" i="26"/>
  <c r="AA46" i="26"/>
  <c r="AC46" i="26" s="1"/>
  <c r="W40" i="26"/>
  <c r="AA44" i="26"/>
  <c r="AB45" i="26"/>
  <c r="AA45" i="26"/>
  <c r="AC45" i="26" s="1"/>
  <c r="V40" i="26"/>
  <c r="AA40" i="26" s="1"/>
  <c r="V41" i="26"/>
  <c r="W41" i="26"/>
  <c r="AB39" i="26"/>
  <c r="AB41" i="26"/>
  <c r="AB43" i="26"/>
  <c r="U42" i="26"/>
  <c r="V43" i="26"/>
  <c r="V39" i="26"/>
  <c r="X41" i="26"/>
  <c r="AB40" i="26"/>
  <c r="V42" i="26"/>
  <c r="W43" i="26"/>
  <c r="W39" i="26"/>
  <c r="W42" i="26"/>
  <c r="X43" i="26"/>
  <c r="X39" i="26"/>
  <c r="AC44" i="26" l="1"/>
  <c r="AD44" i="26" s="1"/>
  <c r="AF44" i="26" s="1"/>
  <c r="AD45" i="26"/>
  <c r="AF45" i="26" s="1"/>
  <c r="AD46" i="26"/>
  <c r="AF46" i="26" s="1"/>
  <c r="AA41" i="26"/>
  <c r="AC41" i="26" s="1"/>
  <c r="AD41" i="26" s="1"/>
  <c r="AF41" i="26" s="1"/>
  <c r="AA43" i="26"/>
  <c r="AC43" i="26" s="1"/>
  <c r="AD43" i="26" s="1"/>
  <c r="AF43" i="26" s="1"/>
  <c r="AA39" i="26"/>
  <c r="AB42" i="26"/>
  <c r="AA42" i="26"/>
  <c r="AC40" i="26"/>
  <c r="AD40" i="26" s="1"/>
  <c r="AF40" i="26" s="1"/>
  <c r="AC39" i="26" l="1"/>
  <c r="AD39" i="26" s="1"/>
  <c r="AF39" i="26" s="1"/>
  <c r="AC42" i="26"/>
  <c r="AD42" i="26" s="1"/>
  <c r="AF42" i="26" s="1"/>
  <c r="N39" i="26" l="1"/>
  <c r="N40" i="26"/>
  <c r="N41" i="26"/>
  <c r="N42" i="26"/>
  <c r="N43" i="26"/>
  <c r="Y38" i="26" l="1"/>
  <c r="R38" i="26"/>
  <c r="V38" i="26" s="1"/>
  <c r="N38" i="26"/>
  <c r="U38" i="26" l="1"/>
  <c r="AB38" i="26" s="1"/>
  <c r="X38" i="26"/>
  <c r="W38" i="26"/>
  <c r="AA38" i="26" l="1"/>
  <c r="AC38" i="26" s="1"/>
  <c r="AD38" i="26" s="1"/>
  <c r="AF38" i="26" s="1"/>
  <c r="R12" i="31" l="1"/>
  <c r="R32" i="26"/>
  <c r="R23" i="26"/>
  <c r="R11" i="31" l="1"/>
  <c r="Y35" i="26" l="1"/>
  <c r="Y36" i="26"/>
  <c r="Y37" i="26"/>
  <c r="R35" i="26"/>
  <c r="V35" i="26" s="1"/>
  <c r="R36" i="26"/>
  <c r="U36" i="26" s="1"/>
  <c r="R37" i="26"/>
  <c r="X37" i="26" s="1"/>
  <c r="U35" i="26" l="1"/>
  <c r="W37" i="26"/>
  <c r="AB36" i="26"/>
  <c r="V37" i="26"/>
  <c r="W36" i="26"/>
  <c r="X35" i="26"/>
  <c r="X36" i="26"/>
  <c r="U37" i="26"/>
  <c r="V36" i="26"/>
  <c r="W35" i="26"/>
  <c r="N35" i="26"/>
  <c r="N36" i="26"/>
  <c r="N37" i="26"/>
  <c r="AA36" i="26" l="1"/>
  <c r="AC36" i="26" s="1"/>
  <c r="AD36" i="26" s="1"/>
  <c r="AA35" i="26"/>
  <c r="AC35" i="26" s="1"/>
  <c r="AB35" i="26"/>
  <c r="AB37" i="26"/>
  <c r="AA37" i="26"/>
  <c r="AD35" i="26" l="1"/>
  <c r="AF35" i="26" s="1"/>
  <c r="AF36" i="26"/>
  <c r="AC37" i="26"/>
  <c r="AD37" i="26" s="1"/>
  <c r="AF37" i="26" s="1"/>
  <c r="N34" i="26" l="1"/>
  <c r="R34" i="26"/>
  <c r="W34" i="26" s="1"/>
  <c r="Y34" i="26"/>
  <c r="X34" i="26" l="1"/>
  <c r="U34" i="26"/>
  <c r="AB34" i="26" s="1"/>
  <c r="V34" i="26"/>
  <c r="R33" i="26"/>
  <c r="U33" i="26" s="1"/>
  <c r="Y33" i="26"/>
  <c r="N33" i="26"/>
  <c r="AA34" i="26" l="1"/>
  <c r="X33" i="26"/>
  <c r="W33" i="26"/>
  <c r="V33" i="26"/>
  <c r="AB33" i="26"/>
  <c r="AC34" i="26" l="1"/>
  <c r="AD34" i="26" s="1"/>
  <c r="AF34" i="26" s="1"/>
  <c r="AA33" i="26"/>
  <c r="AC33" i="26" l="1"/>
  <c r="AD33" i="26" s="1"/>
  <c r="AF33" i="26" s="1"/>
  <c r="Y32" i="26" l="1"/>
  <c r="U32" i="26"/>
  <c r="AB32" i="26" s="1"/>
  <c r="N32" i="26"/>
  <c r="X32" i="26" l="1"/>
  <c r="W32" i="26"/>
  <c r="V32" i="26"/>
  <c r="AA32" i="26" l="1"/>
  <c r="AC32" i="26" l="1"/>
  <c r="AD32" i="26" s="1"/>
  <c r="AF32" i="26" s="1"/>
  <c r="N11" i="31"/>
  <c r="N12" i="31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Y31" i="26" l="1"/>
  <c r="R31" i="26"/>
  <c r="X31" i="26" s="1"/>
  <c r="U31" i="26" l="1"/>
  <c r="AB31" i="26" s="1"/>
  <c r="V31" i="26"/>
  <c r="W31" i="26"/>
  <c r="AA31" i="26" l="1"/>
  <c r="AC31" i="26" l="1"/>
  <c r="AD31" i="26" s="1"/>
  <c r="AF31" i="26" s="1"/>
  <c r="Y11" i="31"/>
  <c r="X11" i="31"/>
  <c r="S13" i="31"/>
  <c r="Q13" i="31"/>
  <c r="P13" i="31"/>
  <c r="Y12" i="31"/>
  <c r="X12" i="31"/>
  <c r="U11" i="31" l="1"/>
  <c r="AB11" i="31" s="1"/>
  <c r="V11" i="31"/>
  <c r="W11" i="31"/>
  <c r="AE13" i="31"/>
  <c r="Z13" i="31"/>
  <c r="T13" i="31"/>
  <c r="V12" i="31"/>
  <c r="U12" i="31"/>
  <c r="AB12" i="31" s="1"/>
  <c r="W12" i="31"/>
  <c r="R13" i="31"/>
  <c r="Y13" i="31"/>
  <c r="AA11" i="31" l="1"/>
  <c r="X13" i="31"/>
  <c r="AA12" i="31"/>
  <c r="W13" i="31"/>
  <c r="U13" i="31"/>
  <c r="V13" i="31"/>
  <c r="AC11" i="31" l="1"/>
  <c r="AD11" i="31" s="1"/>
  <c r="AF11" i="31" s="1"/>
  <c r="AC12" i="31"/>
  <c r="AD12" i="31" s="1"/>
  <c r="AF12" i="31" s="1"/>
  <c r="AB13" i="31"/>
  <c r="AA13" i="31"/>
  <c r="AC13" i="31" l="1"/>
  <c r="AD13" i="31" l="1"/>
  <c r="AF13" i="31"/>
  <c r="Y29" i="26" l="1"/>
  <c r="Y30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4" i="26"/>
  <c r="R25" i="26"/>
  <c r="R26" i="26"/>
  <c r="R27" i="26"/>
  <c r="R28" i="26"/>
  <c r="R29" i="26"/>
  <c r="U29" i="26" s="1"/>
  <c r="AB29" i="26" s="1"/>
  <c r="R30" i="26"/>
  <c r="Y26" i="26"/>
  <c r="Y28" i="26"/>
  <c r="Y27" i="26"/>
  <c r="Y25" i="26"/>
  <c r="U30" i="26" l="1"/>
  <c r="AB30" i="26" s="1"/>
  <c r="W30" i="26"/>
  <c r="X30" i="26"/>
  <c r="V30" i="26"/>
  <c r="X29" i="26"/>
  <c r="W29" i="26"/>
  <c r="V29" i="26"/>
  <c r="AA30" i="26" l="1"/>
  <c r="AA29" i="26"/>
  <c r="AC29" i="26" l="1"/>
  <c r="AD29" i="26" s="1"/>
  <c r="AF29" i="26" s="1"/>
  <c r="AC30" i="26"/>
  <c r="AD30" i="26" s="1"/>
  <c r="AF30" i="26" s="1"/>
  <c r="X28" i="26"/>
  <c r="U28" i="26"/>
  <c r="V28" i="26"/>
  <c r="W28" i="26"/>
  <c r="AB28" i="26" l="1"/>
  <c r="AA28" i="26"/>
  <c r="AC28" i="26" l="1"/>
  <c r="AD28" i="26" s="1"/>
  <c r="AF28" i="26" s="1"/>
  <c r="V27" i="26" l="1"/>
  <c r="X27" i="26"/>
  <c r="W27" i="26"/>
  <c r="U27" i="26"/>
  <c r="X26" i="26"/>
  <c r="U26" i="26"/>
  <c r="V26" i="26"/>
  <c r="W26" i="26"/>
  <c r="V25" i="26"/>
  <c r="U25" i="26"/>
  <c r="W25" i="26"/>
  <c r="X25" i="26"/>
  <c r="AB26" i="26" l="1"/>
  <c r="AA26" i="26"/>
  <c r="AB27" i="26"/>
  <c r="AA27" i="26"/>
  <c r="AB25" i="26"/>
  <c r="AA25" i="26"/>
  <c r="AC27" i="26" l="1"/>
  <c r="AD27" i="26" s="1"/>
  <c r="AF27" i="26" s="1"/>
  <c r="AC25" i="26"/>
  <c r="AD25" i="26" s="1"/>
  <c r="AF25" i="26" s="1"/>
  <c r="AC26" i="26"/>
  <c r="AD26" i="26" s="1"/>
  <c r="AF26" i="26" s="1"/>
  <c r="Y24" i="26" l="1"/>
  <c r="Y23" i="26"/>
  <c r="Y22" i="26"/>
  <c r="Y21" i="26"/>
  <c r="Y20" i="26"/>
  <c r="X20" i="26"/>
  <c r="Y19" i="26"/>
  <c r="Y18" i="26"/>
  <c r="X18" i="26"/>
  <c r="Y17" i="26"/>
  <c r="Y16" i="26"/>
  <c r="Y15" i="26"/>
  <c r="X15" i="26"/>
  <c r="Y14" i="26"/>
  <c r="Y13" i="26"/>
  <c r="Y12" i="26"/>
  <c r="Y11" i="26"/>
  <c r="X22" i="26" l="1"/>
  <c r="X17" i="26"/>
  <c r="X16" i="26"/>
  <c r="U11" i="26"/>
  <c r="U18" i="26"/>
  <c r="AB18" i="26" s="1"/>
  <c r="U19" i="26"/>
  <c r="U14" i="26"/>
  <c r="V18" i="26"/>
  <c r="W18" i="26"/>
  <c r="U20" i="26"/>
  <c r="AB20" i="26" s="1"/>
  <c r="W20" i="26"/>
  <c r="W23" i="26"/>
  <c r="X12" i="26"/>
  <c r="W13" i="26"/>
  <c r="V21" i="26"/>
  <c r="X24" i="26"/>
  <c r="U15" i="26"/>
  <c r="V15" i="26"/>
  <c r="W15" i="26"/>
  <c r="V20" i="26"/>
  <c r="AB11" i="26" l="1"/>
  <c r="X23" i="26"/>
  <c r="U22" i="26"/>
  <c r="AB22" i="26" s="1"/>
  <c r="X13" i="26"/>
  <c r="V23" i="26"/>
  <c r="U16" i="26"/>
  <c r="AB16" i="26" s="1"/>
  <c r="V22" i="26"/>
  <c r="V14" i="26"/>
  <c r="V17" i="26"/>
  <c r="X14" i="26"/>
  <c r="U12" i="26"/>
  <c r="AB12" i="26" s="1"/>
  <c r="W22" i="26"/>
  <c r="W17" i="26"/>
  <c r="U17" i="26"/>
  <c r="AB17" i="26" s="1"/>
  <c r="U21" i="26"/>
  <c r="AB21" i="26" s="1"/>
  <c r="V12" i="26"/>
  <c r="W21" i="26"/>
  <c r="X21" i="26"/>
  <c r="AA18" i="26"/>
  <c r="AA20" i="26"/>
  <c r="W12" i="26"/>
  <c r="U13" i="26"/>
  <c r="AB13" i="26" s="1"/>
  <c r="W14" i="26"/>
  <c r="V13" i="26"/>
  <c r="W16" i="26"/>
  <c r="V16" i="26"/>
  <c r="X11" i="26"/>
  <c r="W19" i="26"/>
  <c r="V11" i="26"/>
  <c r="W11" i="26"/>
  <c r="W24" i="26"/>
  <c r="U24" i="26"/>
  <c r="AB24" i="26" s="1"/>
  <c r="U23" i="26"/>
  <c r="AB23" i="26" s="1"/>
  <c r="V24" i="26"/>
  <c r="X19" i="26"/>
  <c r="V19" i="26"/>
  <c r="AA15" i="26"/>
  <c r="AB15" i="26"/>
  <c r="AB19" i="26"/>
  <c r="AB14" i="26"/>
  <c r="AC20" i="26" l="1"/>
  <c r="AD20" i="26" s="1"/>
  <c r="AF20" i="26" s="1"/>
  <c r="AC18" i="26"/>
  <c r="AD18" i="26" s="1"/>
  <c r="AF18" i="26" s="1"/>
  <c r="AA22" i="26"/>
  <c r="AA12" i="26"/>
  <c r="AA16" i="26"/>
  <c r="AA14" i="26"/>
  <c r="AA21" i="26"/>
  <c r="AA17" i="26"/>
  <c r="AA13" i="26"/>
  <c r="AA19" i="26"/>
  <c r="AA23" i="26"/>
  <c r="AA11" i="26"/>
  <c r="AA24" i="26"/>
  <c r="AC15" i="26"/>
  <c r="AD15" i="26" s="1"/>
  <c r="AF15" i="26" s="1"/>
  <c r="AC13" i="26" l="1"/>
  <c r="AD13" i="26" s="1"/>
  <c r="AF13" i="26" s="1"/>
  <c r="AC17" i="26"/>
  <c r="AD17" i="26" s="1"/>
  <c r="AF17" i="26" s="1"/>
  <c r="AC12" i="26"/>
  <c r="AD12" i="26" s="1"/>
  <c r="AF12" i="26" s="1"/>
  <c r="AC23" i="26"/>
  <c r="AD23" i="26" s="1"/>
  <c r="AF23" i="26" s="1"/>
  <c r="AC21" i="26"/>
  <c r="AD21" i="26" s="1"/>
  <c r="AF21" i="26" s="1"/>
  <c r="AC22" i="26"/>
  <c r="AD22" i="26" s="1"/>
  <c r="AF22" i="26" s="1"/>
  <c r="AC16" i="26"/>
  <c r="AD16" i="26" s="1"/>
  <c r="AF16" i="26" s="1"/>
  <c r="AC19" i="26"/>
  <c r="AD19" i="26" s="1"/>
  <c r="AF19" i="26" s="1"/>
  <c r="AC14" i="26"/>
  <c r="AD14" i="26" s="1"/>
  <c r="AF14" i="26" s="1"/>
  <c r="AC11" i="26"/>
  <c r="AC24" i="26"/>
  <c r="AD24" i="26" s="1"/>
  <c r="AF24" i="26" s="1"/>
  <c r="AD11" i="26" l="1"/>
  <c r="AF11" i="26" l="1"/>
</calcChain>
</file>

<file path=xl/comments1.xml><?xml version="1.0" encoding="utf-8"?>
<comments xmlns="http://schemas.openxmlformats.org/spreadsheetml/2006/main">
  <authors>
    <author>Vikas</author>
  </authors>
  <commentList>
    <comment ref="AE48" authorId="0" shapeId="0">
      <text>
        <r>
          <rPr>
            <sz val="9"/>
            <color indexed="81"/>
            <rFont val="Tahoma"/>
            <family val="2"/>
          </rPr>
          <t xml:space="preserve">Ankush Sir Teliphonic Approvel
</t>
        </r>
      </text>
    </comment>
  </commentList>
</comments>
</file>

<file path=xl/comments2.xml><?xml version="1.0" encoding="utf-8"?>
<comments xmlns="http://schemas.openxmlformats.org/spreadsheetml/2006/main">
  <authors>
    <author>Vikas</author>
  </authors>
  <commentList>
    <comment ref="AE11" authorId="0" shapeId="0">
      <text>
        <r>
          <rPr>
            <sz val="9"/>
            <color indexed="81"/>
            <rFont val="Tahoma"/>
            <family val="2"/>
          </rPr>
          <t xml:space="preserve">Ankush Sir Teliphonic Approvel
</t>
        </r>
      </text>
    </comment>
  </commentList>
</comments>
</file>

<file path=xl/sharedStrings.xml><?xml version="1.0" encoding="utf-8"?>
<sst xmlns="http://schemas.openxmlformats.org/spreadsheetml/2006/main" count="394" uniqueCount="236">
  <si>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</si>
  <si>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</si>
  <si>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</si>
  <si>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</si>
  <si>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</si>
  <si>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</si>
  <si>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</si>
  <si>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</si>
  <si>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</si>
  <si>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</si>
  <si>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</si>
  <si>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</si>
  <si>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</si>
  <si>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</si>
  <si>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</si>
  <si>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</si>
  <si>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</si>
  <si>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</si>
  <si>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</si>
  <si>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</si>
  <si>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</si>
  <si>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</si>
  <si>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</si>
  <si>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</si>
  <si>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</si>
  <si>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</si>
  <si>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</si>
  <si>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</si>
  <si>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</si>
  <si>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</si>
  <si>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</si>
  <si>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</si>
  <si>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</si>
  <si>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</si>
  <si>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</si>
  <si>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</si>
  <si>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Janitors</t>
  </si>
  <si>
    <t>M002</t>
  </si>
  <si>
    <t>JAGVIR SINGH</t>
  </si>
  <si>
    <t>RAJPAL</t>
  </si>
  <si>
    <t>M003</t>
  </si>
  <si>
    <t>RAMRAJ</t>
  </si>
  <si>
    <t>RAM SHIV</t>
  </si>
  <si>
    <t>M006</t>
  </si>
  <si>
    <t>SARJU PATEL</t>
  </si>
  <si>
    <t>MUNNILAL PATEL</t>
  </si>
  <si>
    <t>M012</t>
  </si>
  <si>
    <t>SHIV KUMAR</t>
  </si>
  <si>
    <t>RAM PRAKASH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</si>
  <si>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</si>
  <si>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</si>
  <si>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</si>
  <si>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</si>
  <si>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</si>
  <si>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</si>
  <si>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</si>
  <si>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</si>
  <si>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</si>
  <si>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</si>
  <si>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</si>
  <si>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</si>
  <si>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OM PRAKASH</t>
  </si>
  <si>
    <t>RAVI KUMAR</t>
  </si>
  <si>
    <t>DEEPAK</t>
  </si>
  <si>
    <t>M033</t>
  </si>
  <si>
    <t>SUREN MANDAL</t>
  </si>
  <si>
    <t>M040</t>
  </si>
  <si>
    <t>ANKITA SINGH</t>
  </si>
  <si>
    <t>W/O ROHIT KUMAR</t>
  </si>
  <si>
    <t>MANISH KUMAR</t>
  </si>
  <si>
    <t>M048</t>
  </si>
  <si>
    <t xml:space="preserve">DINESH KUMAR </t>
  </si>
  <si>
    <t>NANDLAL</t>
  </si>
  <si>
    <t>M053</t>
  </si>
  <si>
    <t>KAMAL SINGH</t>
  </si>
  <si>
    <t>RAM RATAN</t>
  </si>
  <si>
    <t>M055</t>
  </si>
  <si>
    <t>CHETRAM</t>
  </si>
  <si>
    <t>01.07.2022</t>
  </si>
  <si>
    <t>DOB</t>
  </si>
  <si>
    <t>21.12.1994</t>
  </si>
  <si>
    <t>10.04.1991</t>
  </si>
  <si>
    <t>02.03.1998</t>
  </si>
  <si>
    <t>IDFB0020148</t>
  </si>
  <si>
    <t>10090785623</t>
  </si>
  <si>
    <t>10090786207</t>
  </si>
  <si>
    <t>10090785656</t>
  </si>
  <si>
    <t>10090786503</t>
  </si>
  <si>
    <t>UTIB0000015</t>
  </si>
  <si>
    <t>10090785497</t>
  </si>
  <si>
    <t>10090785634</t>
  </si>
  <si>
    <t>10087132181</t>
  </si>
  <si>
    <t>10090786047</t>
  </si>
  <si>
    <t>10096204634</t>
  </si>
  <si>
    <t>IDFB0020101</t>
  </si>
  <si>
    <t>919010072330852</t>
  </si>
  <si>
    <t>10090786489</t>
  </si>
  <si>
    <t>10090785522</t>
  </si>
  <si>
    <t>10090786161</t>
  </si>
  <si>
    <t>OT RATE</t>
  </si>
  <si>
    <t>OT HOURS</t>
  </si>
  <si>
    <t>AXIS BANK</t>
  </si>
  <si>
    <t>SALARY RATE</t>
  </si>
  <si>
    <t>MAX  SUPER SPECIALITY HOSPITAL SHALIMAR</t>
  </si>
  <si>
    <t>Net Payable</t>
  </si>
  <si>
    <t>VARIABLE AMT</t>
  </si>
  <si>
    <t>NH</t>
  </si>
  <si>
    <t>HOUSE KEEPING AT MAX  SUPER SPECIALITY HOSPITAL  (MAX HEALTHCARE INSTITUTE LIMITED ) SHALIMAR BAGH</t>
  </si>
  <si>
    <t>RATNESH KUMAR</t>
  </si>
  <si>
    <t>NATHUNI BAITHA</t>
  </si>
  <si>
    <t>MUNNA MANDAL</t>
  </si>
  <si>
    <t>ANIL MANDAL</t>
  </si>
  <si>
    <t>VIKASH MANDAL</t>
  </si>
  <si>
    <t>SUDHIR MANDAL</t>
  </si>
  <si>
    <t>16.02.2023</t>
  </si>
  <si>
    <t>17.02.2023</t>
  </si>
  <si>
    <t>21.02.2023</t>
  </si>
  <si>
    <t>10.MAR.2004</t>
  </si>
  <si>
    <t>06.MAR.2001</t>
  </si>
  <si>
    <t>27.MAY.1996</t>
  </si>
  <si>
    <t>INDB0000005</t>
  </si>
  <si>
    <t>UBIN0540561</t>
  </si>
  <si>
    <t>M0107</t>
  </si>
  <si>
    <t>M0109</t>
  </si>
  <si>
    <t>M0116</t>
  </si>
  <si>
    <t>M094</t>
  </si>
  <si>
    <t>M099</t>
  </si>
  <si>
    <t>M0100</t>
  </si>
  <si>
    <t>ROHIT KUMAR</t>
  </si>
  <si>
    <t>11.Apr.2003</t>
  </si>
  <si>
    <t>13.01.2023</t>
  </si>
  <si>
    <t>RAJ KUMAR</t>
  </si>
  <si>
    <t>23.Jun.2001</t>
  </si>
  <si>
    <t>AMAN KUMAR</t>
  </si>
  <si>
    <t>RAJESH KUMAR</t>
  </si>
  <si>
    <t>M0120</t>
  </si>
  <si>
    <t>MANOJ KUMAR</t>
  </si>
  <si>
    <t>LALLU RAM</t>
  </si>
  <si>
    <t>M0123</t>
  </si>
  <si>
    <t>RAMESH CHAND</t>
  </si>
  <si>
    <t>IDFB0020158</t>
  </si>
  <si>
    <t>IDFB0020141</t>
  </si>
  <si>
    <t>UBIN0530751</t>
  </si>
  <si>
    <t>01.Jan.1990</t>
  </si>
  <si>
    <t>18.03.2023</t>
  </si>
  <si>
    <t>01.Nov.1980</t>
  </si>
  <si>
    <t>23.03.2023</t>
  </si>
  <si>
    <t>M0125</t>
  </si>
  <si>
    <t>GAJENDER</t>
  </si>
  <si>
    <t>SBIN0004844</t>
  </si>
  <si>
    <t>101784188187</t>
  </si>
  <si>
    <t>Union Bank Of India</t>
  </si>
  <si>
    <t>INDUSIND BANK</t>
  </si>
  <si>
    <t>UNION BANK OF INDIA</t>
  </si>
  <si>
    <t>SBI</t>
  </si>
  <si>
    <t>M0129</t>
  </si>
  <si>
    <t>RITESH</t>
  </si>
  <si>
    <t>RAMAKANT RAM</t>
  </si>
  <si>
    <t>M0130</t>
  </si>
  <si>
    <t>Minku Kumar Singh</t>
  </si>
  <si>
    <t>Ram Chandra Singh</t>
  </si>
  <si>
    <t>101165754802</t>
  </si>
  <si>
    <t>M0131</t>
  </si>
  <si>
    <t>Ram Pravesh</t>
  </si>
  <si>
    <t>Pradeep Kumar Das</t>
  </si>
  <si>
    <t>Kotak Mahindra Bank</t>
  </si>
  <si>
    <t>KKBK0000208</t>
  </si>
  <si>
    <t>KKBK0004632</t>
  </si>
  <si>
    <t xml:space="preserve"> 1116280672</t>
  </si>
  <si>
    <t>M0132</t>
  </si>
  <si>
    <t>Satender Mani Tiwari</t>
  </si>
  <si>
    <t>Uma Shankar Tiwari</t>
  </si>
  <si>
    <t>SBIN0013209</t>
  </si>
  <si>
    <t>M0133</t>
  </si>
  <si>
    <t>M0134</t>
  </si>
  <si>
    <t>M0135</t>
  </si>
  <si>
    <t xml:space="preserve">Pooja </t>
  </si>
  <si>
    <t>Santosh Kumar</t>
  </si>
  <si>
    <t>Abul Kalam Azad</t>
  </si>
  <si>
    <t>Jasveer Singh</t>
  </si>
  <si>
    <t>Motiar Rahman</t>
  </si>
  <si>
    <t>Suren Mandal</t>
  </si>
  <si>
    <t>CBIN0283328</t>
  </si>
  <si>
    <t>KKBK0000287</t>
  </si>
  <si>
    <t>CENTRAL BANK OF INDIA</t>
  </si>
  <si>
    <t>NH / GH PAY</t>
  </si>
  <si>
    <t>NH / GH</t>
  </si>
  <si>
    <t>M0136</t>
  </si>
  <si>
    <t>Sanjay Yadav</t>
  </si>
  <si>
    <t>Kamlesh Yadav</t>
  </si>
  <si>
    <t>ICIC0002355</t>
  </si>
  <si>
    <t>ICICI BANK</t>
  </si>
  <si>
    <t>M0137</t>
  </si>
  <si>
    <t>M0138</t>
  </si>
  <si>
    <t>M0139</t>
  </si>
  <si>
    <t>M0140</t>
  </si>
  <si>
    <t>M0141</t>
  </si>
  <si>
    <t>Bunty</t>
  </si>
  <si>
    <t>Ajay Kumar Jha</t>
  </si>
  <si>
    <t>Tapan Biswas</t>
  </si>
  <si>
    <t>Raj Kumar</t>
  </si>
  <si>
    <t>Ram Bahadur Jaiswal</t>
  </si>
  <si>
    <t>Sanjeet Mandal</t>
  </si>
  <si>
    <t>Rameshwar Jha</t>
  </si>
  <si>
    <t>Amulya Biswas</t>
  </si>
  <si>
    <t>Bhopal Singh</t>
  </si>
  <si>
    <t>Radhika Prasad Jaiswal</t>
  </si>
  <si>
    <t>921010051409848</t>
  </si>
  <si>
    <t>4810001700036862</t>
  </si>
  <si>
    <t>UTIB0001007</t>
  </si>
  <si>
    <t>ICIC0006641</t>
  </si>
  <si>
    <t>HDFC0009113</t>
  </si>
  <si>
    <t>PUNB0087610</t>
  </si>
  <si>
    <t>PUNB0481000</t>
  </si>
  <si>
    <t>Axis Bank</t>
  </si>
  <si>
    <t>HDFC Bank</t>
  </si>
  <si>
    <t>PNB</t>
  </si>
  <si>
    <t>08762041006015</t>
  </si>
  <si>
    <t>M0142</t>
  </si>
  <si>
    <t>M0143</t>
  </si>
  <si>
    <t>M0144</t>
  </si>
  <si>
    <t>M0145</t>
  </si>
  <si>
    <t>Sanjay Kumar</t>
  </si>
  <si>
    <t>Deep Kumar</t>
  </si>
  <si>
    <t>Satyaprakash Yadav</t>
  </si>
  <si>
    <t>Shobhnath Yadav</t>
  </si>
  <si>
    <t>Simran</t>
  </si>
  <si>
    <t>Ganga Ram</t>
  </si>
  <si>
    <t>Kanchan</t>
  </si>
  <si>
    <t>Satpal</t>
  </si>
  <si>
    <t>CBIN0283504</t>
  </si>
  <si>
    <t>KKBK0000261</t>
  </si>
  <si>
    <t>SBIN0011551</t>
  </si>
  <si>
    <t>FINO0009002</t>
  </si>
  <si>
    <t>FINO PAYMENTS BANK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</si>
  <si>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Feb'2024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</si>
</sst>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_ * #,##0_ ;_ * \-#,##0_ ;_ * &quot;-&quot;??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5A95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2" fillId="0" borderId="14" xfId="0" applyFont="1" applyBorder="1" applyAlignment="1">
      <alignment vertical="center" wrapText="1"/>
    </xf>
    <xf numFmtId="15" fontId="22" fillId="0" borderId="14" xfId="0" applyNumberFormat="1" applyFont="1" applyBorder="1" applyAlignment="1">
      <alignment vertical="center" wrapText="1"/>
    </xf>
    <xf numFmtId="0" fontId="21" fillId="0" borderId="14" xfId="13" applyBorder="1" applyAlignment="1">
      <alignment vertical="center" wrapText="1"/>
    </xf>
    <xf numFmtId="14" fontId="22" fillId="0" borderId="14" xfId="0" applyNumberFormat="1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15" fontId="22" fillId="0" borderId="15" xfId="0" applyNumberFormat="1" applyFont="1" applyBorder="1" applyAlignment="1">
      <alignment vertical="center" wrapText="1"/>
    </xf>
    <xf numFmtId="14" fontId="23" fillId="0" borderId="15" xfId="0" applyNumberFormat="1" applyFont="1" applyBorder="1" applyAlignment="1">
      <alignment vertical="center" wrapText="1"/>
    </xf>
    <xf numFmtId="0" fontId="21" fillId="0" borderId="15" xfId="13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23" fillId="0" borderId="14" xfId="0" applyNumberFormat="1" applyFont="1" applyBorder="1" applyAlignment="1">
      <alignment vertical="center" wrapText="1"/>
    </xf>
    <xf numFmtId="0" fontId="9" fillId="0" borderId="4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0" fontId="0" fillId="0" borderId="1" xfId="0" applyFill="1" applyBorder="1"/>
    <xf numFmtId="0" fontId="0" fillId="0" borderId="5" xfId="0" applyFill="1" applyBorder="1"/>
    <xf numFmtId="1" fontId="0" fillId="0" borderId="1" xfId="0" quotePrefix="1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</cellXfs>
  <cellStyles count="14">
    <cellStyle name=" Task]_x000d__x000a_TaskName=Scan At_x000d__x000a_TaskID=3_x000d__x000a_WorkstationName=SmarTone_x000d__x000a_LastExecuted=0_x000d__x000a_LastSt" xfId="4"/>
    <cellStyle name="=C:\WINNT\SYSTEM32\COMMAND.COM 2" xfId="5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tabSelected="1" zoomScale="80" zoomScaleNormal="8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:D7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24.42578125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2" width="7.28515625" style="7" hidden="1" customWidth="1"/>
    <col min="13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8" width="7.42578125" style="7" customWidth="1"/>
    <col min="19" max="19" width="7.42578125" style="7" hidden="1" customWidth="1"/>
    <col min="20" max="20" width="8.28515625" style="7" hidden="1" customWidth="1"/>
    <col min="21" max="21" width="9.7109375" style="7" customWidth="1"/>
    <col min="22" max="22" width="11.5703125" style="7" customWidth="1"/>
    <col min="23" max="23" width="11.28515625" style="7" hidden="1" customWidth="1"/>
    <col min="24" max="24" width="12.28515625" style="7" customWidth="1"/>
    <col min="25" max="26" width="11.28515625" style="7" hidden="1" customWidth="1"/>
    <col min="27" max="27" width="14" style="7" customWidth="1"/>
    <col min="28" max="28" width="13.5703125" style="7" bestFit="1" customWidth="1"/>
    <col min="29" max="29" width="9.140625" style="7" customWidth="1"/>
    <col min="30" max="30" width="13.5703125" style="7" customWidth="1"/>
    <col min="31" max="31" width="9.42578125" style="7" customWidth="1"/>
    <col min="32" max="32" width="14.7109375" style="7" customWidth="1"/>
    <col min="33" max="33" width="12" style="7" customWidth="1"/>
    <col min="34" max="34" width="22.28515625" style="57" customWidth="1"/>
    <col min="35" max="35" width="16.7109375" style="57" bestFit="1" customWidth="1"/>
    <col min="36" max="36" width="20" style="7" bestFit="1" customWidth="1"/>
    <col min="37" max="37" width="10" style="7" bestFit="1" customWidth="1"/>
    <col min="38" max="16384" width="9.140625" style="7"/>
  </cols>
  <sheetData>
    <row r="1" spans="1:36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6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36">
      <c r="A3" s="82" t="s">
        <v>235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</row>
    <row r="4" spans="1:36" ht="15.75" customHeight="1">
      <c r="A4" s="8" t="s">
        <v>3</v>
      </c>
      <c r="B4" s="8"/>
      <c r="C4" s="8"/>
      <c r="D4" s="8">
        <v>25</v>
      </c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1:36">
      <c r="A5" s="1" t="s">
        <v>29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81"/>
      <c r="Z5" s="81"/>
      <c r="AA5" s="81"/>
      <c r="AB5" s="81"/>
      <c r="AC5" s="81"/>
      <c r="AD5" s="81"/>
      <c r="AE5" s="81"/>
      <c r="AF5" s="81"/>
      <c r="AG5" s="81"/>
      <c r="AH5" s="81"/>
    </row>
    <row r="6" spans="1:36" ht="19.5" customHeight="1">
      <c r="A6" s="88" t="s">
        <v>22</v>
      </c>
      <c r="B6" s="89"/>
      <c r="C6" s="89"/>
      <c r="D6" s="90"/>
      <c r="E6" s="94" t="s">
        <v>107</v>
      </c>
      <c r="F6" s="95"/>
      <c r="G6" s="95"/>
      <c r="H6" s="95"/>
      <c r="I6" s="95"/>
      <c r="J6" s="95"/>
      <c r="K6" s="95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spans="1:36" ht="54" customHeight="1">
      <c r="A7" s="91"/>
      <c r="B7" s="92"/>
      <c r="C7" s="92"/>
      <c r="D7" s="93"/>
      <c r="E7" s="96"/>
      <c r="F7" s="97"/>
      <c r="G7" s="97"/>
      <c r="H7" s="97"/>
      <c r="I7" s="97"/>
      <c r="J7" s="97"/>
      <c r="K7" s="97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97"/>
      <c r="Z7" s="97"/>
      <c r="AA7" s="97"/>
      <c r="AB7" s="97"/>
      <c r="AC7" s="97"/>
      <c r="AD7" s="97"/>
      <c r="AE7" s="97"/>
      <c r="AF7" s="97"/>
      <c r="AG7" s="97"/>
      <c r="AH7" s="98"/>
    </row>
    <row r="8" spans="1:36">
      <c r="A8" s="2" t="s">
        <v>0</v>
      </c>
      <c r="B8" s="2"/>
      <c r="C8" s="9" t="s">
        <v>103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99" t="s">
        <v>5</v>
      </c>
      <c r="B9" s="99" t="s">
        <v>26</v>
      </c>
      <c r="C9" s="101" t="s">
        <v>6</v>
      </c>
      <c r="D9" s="101" t="s">
        <v>27</v>
      </c>
      <c r="E9" s="103" t="s">
        <v>7</v>
      </c>
      <c r="F9" s="105" t="s">
        <v>31</v>
      </c>
      <c r="G9" s="103" t="s">
        <v>32</v>
      </c>
      <c r="H9" s="103" t="s">
        <v>79</v>
      </c>
      <c r="I9" s="103" t="s">
        <v>1</v>
      </c>
      <c r="J9" s="86" t="s">
        <v>102</v>
      </c>
      <c r="K9" s="107"/>
      <c r="L9" s="107"/>
      <c r="M9" s="107"/>
      <c r="N9" s="87"/>
      <c r="O9" s="39"/>
      <c r="P9" s="86" t="s">
        <v>8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87"/>
      <c r="AB9" s="86" t="s">
        <v>9</v>
      </c>
      <c r="AC9" s="87"/>
      <c r="AD9" s="99" t="s">
        <v>28</v>
      </c>
      <c r="AE9" s="99" t="s">
        <v>105</v>
      </c>
      <c r="AF9" s="99" t="s">
        <v>104</v>
      </c>
      <c r="AG9" s="99" t="s">
        <v>10</v>
      </c>
      <c r="AH9" s="99" t="s">
        <v>11</v>
      </c>
      <c r="AI9" s="99" t="s">
        <v>30</v>
      </c>
      <c r="AJ9" s="99" t="s">
        <v>35</v>
      </c>
    </row>
    <row r="10" spans="1:36" ht="43.5" customHeight="1">
      <c r="A10" s="100"/>
      <c r="B10" s="100"/>
      <c r="C10" s="102"/>
      <c r="D10" s="102"/>
      <c r="E10" s="104"/>
      <c r="F10" s="106"/>
      <c r="G10" s="104"/>
      <c r="H10" s="104"/>
      <c r="I10" s="104"/>
      <c r="J10" s="28" t="s">
        <v>23</v>
      </c>
      <c r="K10" s="28" t="s">
        <v>12</v>
      </c>
      <c r="L10" s="28" t="s">
        <v>19</v>
      </c>
      <c r="M10" s="28" t="s">
        <v>20</v>
      </c>
      <c r="N10" s="28" t="s">
        <v>13</v>
      </c>
      <c r="O10" s="28" t="s">
        <v>99</v>
      </c>
      <c r="P10" s="28" t="s">
        <v>14</v>
      </c>
      <c r="Q10" s="28" t="s">
        <v>15</v>
      </c>
      <c r="R10" s="28" t="s">
        <v>25</v>
      </c>
      <c r="S10" s="28" t="s">
        <v>100</v>
      </c>
      <c r="T10" s="28" t="s">
        <v>186</v>
      </c>
      <c r="U10" s="28" t="s">
        <v>24</v>
      </c>
      <c r="V10" s="28" t="s">
        <v>12</v>
      </c>
      <c r="W10" s="28" t="s">
        <v>19</v>
      </c>
      <c r="X10" s="28" t="s">
        <v>20</v>
      </c>
      <c r="Y10" s="28" t="s">
        <v>33</v>
      </c>
      <c r="Z10" s="28" t="s">
        <v>185</v>
      </c>
      <c r="AA10" s="28" t="s">
        <v>21</v>
      </c>
      <c r="AB10" s="28" t="s">
        <v>17</v>
      </c>
      <c r="AC10" s="28" t="s">
        <v>16</v>
      </c>
      <c r="AD10" s="100"/>
      <c r="AE10" s="100"/>
      <c r="AF10" s="100"/>
      <c r="AG10" s="100"/>
      <c r="AH10" s="100"/>
      <c r="AI10" s="100"/>
      <c r="AJ10" s="100"/>
    </row>
    <row r="11" spans="1:36" s="21" customFormat="1" ht="30.75" customHeight="1">
      <c r="A11" s="22">
        <v>1</v>
      </c>
      <c r="B11" s="69" t="s">
        <v>37</v>
      </c>
      <c r="C11" s="70" t="s">
        <v>38</v>
      </c>
      <c r="D11" s="35" t="s">
        <v>39</v>
      </c>
      <c r="E11" s="35" t="s">
        <v>36</v>
      </c>
      <c r="F11" s="38">
        <v>101380402505</v>
      </c>
      <c r="G11" s="35">
        <v>6927803053</v>
      </c>
      <c r="H11" s="36">
        <v>35589</v>
      </c>
      <c r="I11" s="35" t="s">
        <v>78</v>
      </c>
      <c r="J11" s="41">
        <v>10496</v>
      </c>
      <c r="K11" s="41">
        <v>6998</v>
      </c>
      <c r="L11" s="41">
        <v>0</v>
      </c>
      <c r="M11" s="41">
        <v>841</v>
      </c>
      <c r="N11" s="42">
        <f t="shared" ref="N11:N21" si="0">+J11+K11+L11+M11</f>
        <v>18335</v>
      </c>
      <c r="O11" s="41">
        <v>168</v>
      </c>
      <c r="P11" s="18">
        <v>24</v>
      </c>
      <c r="Q11" s="18"/>
      <c r="R11" s="18">
        <f t="shared" ref="R11:R21" si="1">SUM(P11:Q11)</f>
        <v>24</v>
      </c>
      <c r="S11" s="18">
        <v>0</v>
      </c>
      <c r="T11" s="18">
        <v>0</v>
      </c>
      <c r="U11" s="26">
        <f t="shared" ref="U11:U47" si="2">ROUND(J11/$D$4*R11,0)</f>
        <v>10076</v>
      </c>
      <c r="V11" s="26">
        <f t="shared" ref="V11:V47" si="3">ROUND(K11/$D$4*R11,0)</f>
        <v>6718</v>
      </c>
      <c r="W11" s="26">
        <f t="shared" ref="W11:W47" si="4">L11/$D$4*R11</f>
        <v>0</v>
      </c>
      <c r="X11" s="26">
        <f t="shared" ref="X11:X43" si="5">ROUND(M11/$D$4*R11,0)</f>
        <v>807</v>
      </c>
      <c r="Y11" s="26">
        <f t="shared" ref="Y11:Y37" si="6">ROUND(O11*S11,0)</f>
        <v>0</v>
      </c>
      <c r="Z11" s="26">
        <v>0</v>
      </c>
      <c r="AA11" s="29">
        <f t="shared" ref="AA11:AA21" si="7">+U11+V11+W11+X11+Y11+Z11</f>
        <v>17601</v>
      </c>
      <c r="AB11" s="30">
        <f>+ROUND(U11*12%,0)</f>
        <v>1209</v>
      </c>
      <c r="AC11" s="30">
        <f t="shared" ref="AC11:AC21" si="8">+CEILING(AA11*0.75%,1)</f>
        <v>133</v>
      </c>
      <c r="AD11" s="19">
        <f t="shared" ref="AD11:AD21" si="9">+AC11+AB11</f>
        <v>1342</v>
      </c>
      <c r="AE11" s="19"/>
      <c r="AF11" s="19">
        <f t="shared" ref="AF11:AF47" si="10">AA11-AD11</f>
        <v>16259</v>
      </c>
      <c r="AG11" s="20" t="s">
        <v>34</v>
      </c>
      <c r="AH11" s="60" t="s">
        <v>84</v>
      </c>
      <c r="AI11" s="61" t="s">
        <v>83</v>
      </c>
      <c r="AJ11" s="60"/>
    </row>
    <row r="12" spans="1:36" s="21" customFormat="1" ht="30.75" customHeight="1">
      <c r="A12" s="22">
        <v>2</v>
      </c>
      <c r="B12" s="69" t="s">
        <v>40</v>
      </c>
      <c r="C12" s="70" t="s">
        <v>41</v>
      </c>
      <c r="D12" s="35" t="s">
        <v>42</v>
      </c>
      <c r="E12" s="35" t="s">
        <v>36</v>
      </c>
      <c r="F12" s="38">
        <v>101213576087</v>
      </c>
      <c r="G12" s="35">
        <v>6927298160</v>
      </c>
      <c r="H12" s="36">
        <v>32143</v>
      </c>
      <c r="I12" s="35" t="s">
        <v>78</v>
      </c>
      <c r="J12" s="41">
        <v>10496</v>
      </c>
      <c r="K12" s="41">
        <v>6998</v>
      </c>
      <c r="L12" s="41">
        <v>0</v>
      </c>
      <c r="M12" s="41">
        <v>841</v>
      </c>
      <c r="N12" s="42">
        <f t="shared" si="0"/>
        <v>18335</v>
      </c>
      <c r="O12" s="41">
        <v>168</v>
      </c>
      <c r="P12" s="18">
        <v>25</v>
      </c>
      <c r="Q12" s="18"/>
      <c r="R12" s="18">
        <f t="shared" si="1"/>
        <v>25</v>
      </c>
      <c r="S12" s="18">
        <v>0</v>
      </c>
      <c r="T12" s="18">
        <v>0</v>
      </c>
      <c r="U12" s="26">
        <f t="shared" si="2"/>
        <v>10496</v>
      </c>
      <c r="V12" s="26">
        <f t="shared" si="3"/>
        <v>6998</v>
      </c>
      <c r="W12" s="26">
        <f t="shared" si="4"/>
        <v>0</v>
      </c>
      <c r="X12" s="26">
        <f t="shared" si="5"/>
        <v>841</v>
      </c>
      <c r="Y12" s="26">
        <f t="shared" si="6"/>
        <v>0</v>
      </c>
      <c r="Z12" s="26">
        <v>0</v>
      </c>
      <c r="AA12" s="29">
        <f t="shared" si="7"/>
        <v>18335</v>
      </c>
      <c r="AB12" s="30">
        <f t="shared" ref="AB12:AB21" si="11">+ROUND(U12*12%,0)</f>
        <v>1260</v>
      </c>
      <c r="AC12" s="30">
        <f t="shared" si="8"/>
        <v>138</v>
      </c>
      <c r="AD12" s="19">
        <f t="shared" si="9"/>
        <v>1398</v>
      </c>
      <c r="AE12" s="19"/>
      <c r="AF12" s="19">
        <f t="shared" si="10"/>
        <v>16937</v>
      </c>
      <c r="AG12" s="20" t="s">
        <v>34</v>
      </c>
      <c r="AH12" s="58" t="s">
        <v>85</v>
      </c>
      <c r="AI12" s="59" t="s">
        <v>83</v>
      </c>
      <c r="AJ12" s="60"/>
    </row>
    <row r="13" spans="1:36" s="21" customFormat="1" ht="30.75" customHeight="1">
      <c r="A13" s="22">
        <v>3</v>
      </c>
      <c r="B13" s="69" t="s">
        <v>46</v>
      </c>
      <c r="C13" s="70" t="s">
        <v>47</v>
      </c>
      <c r="D13" s="35" t="s">
        <v>48</v>
      </c>
      <c r="E13" s="35" t="s">
        <v>36</v>
      </c>
      <c r="F13" s="37">
        <v>101441254855</v>
      </c>
      <c r="G13" s="35">
        <v>6928600729</v>
      </c>
      <c r="H13" s="36">
        <v>35861</v>
      </c>
      <c r="I13" s="35" t="s">
        <v>78</v>
      </c>
      <c r="J13" s="41">
        <v>10496</v>
      </c>
      <c r="K13" s="41">
        <v>6998</v>
      </c>
      <c r="L13" s="41">
        <v>0</v>
      </c>
      <c r="M13" s="41">
        <v>841</v>
      </c>
      <c r="N13" s="42">
        <f t="shared" si="0"/>
        <v>18335</v>
      </c>
      <c r="O13" s="41">
        <v>168</v>
      </c>
      <c r="P13" s="18">
        <v>25</v>
      </c>
      <c r="Q13" s="18"/>
      <c r="R13" s="18">
        <f t="shared" si="1"/>
        <v>25</v>
      </c>
      <c r="S13" s="18">
        <v>0</v>
      </c>
      <c r="T13" s="18">
        <v>0</v>
      </c>
      <c r="U13" s="26">
        <f t="shared" si="2"/>
        <v>10496</v>
      </c>
      <c r="V13" s="26">
        <f t="shared" si="3"/>
        <v>6998</v>
      </c>
      <c r="W13" s="26">
        <f t="shared" si="4"/>
        <v>0</v>
      </c>
      <c r="X13" s="26">
        <f t="shared" si="5"/>
        <v>841</v>
      </c>
      <c r="Y13" s="26">
        <f t="shared" si="6"/>
        <v>0</v>
      </c>
      <c r="Z13" s="26">
        <v>0</v>
      </c>
      <c r="AA13" s="29">
        <f t="shared" si="7"/>
        <v>18335</v>
      </c>
      <c r="AB13" s="30">
        <f t="shared" si="11"/>
        <v>1260</v>
      </c>
      <c r="AC13" s="30">
        <f t="shared" si="8"/>
        <v>138</v>
      </c>
      <c r="AD13" s="19">
        <f t="shared" si="9"/>
        <v>1398</v>
      </c>
      <c r="AE13" s="19"/>
      <c r="AF13" s="19">
        <f t="shared" si="10"/>
        <v>16937</v>
      </c>
      <c r="AG13" s="20" t="s">
        <v>34</v>
      </c>
      <c r="AH13" s="58" t="s">
        <v>87</v>
      </c>
      <c r="AI13" s="59" t="s">
        <v>83</v>
      </c>
      <c r="AJ13" s="60"/>
    </row>
    <row r="14" spans="1:36" s="21" customFormat="1" ht="30.75" customHeight="1">
      <c r="A14" s="22">
        <v>4</v>
      </c>
      <c r="B14" s="69" t="s">
        <v>49</v>
      </c>
      <c r="C14" s="70" t="s">
        <v>50</v>
      </c>
      <c r="D14" s="35" t="s">
        <v>51</v>
      </c>
      <c r="E14" s="35" t="s">
        <v>36</v>
      </c>
      <c r="F14" s="37">
        <v>101141662917</v>
      </c>
      <c r="G14" s="35">
        <v>6927038361</v>
      </c>
      <c r="H14" s="36">
        <v>35261</v>
      </c>
      <c r="I14" s="35" t="s">
        <v>78</v>
      </c>
      <c r="J14" s="41">
        <v>10496</v>
      </c>
      <c r="K14" s="41">
        <v>6998</v>
      </c>
      <c r="L14" s="41">
        <v>0</v>
      </c>
      <c r="M14" s="41">
        <v>841</v>
      </c>
      <c r="N14" s="42">
        <f t="shared" si="0"/>
        <v>18335</v>
      </c>
      <c r="O14" s="41">
        <v>168</v>
      </c>
      <c r="P14" s="18">
        <v>25</v>
      </c>
      <c r="Q14" s="18"/>
      <c r="R14" s="18">
        <f t="shared" si="1"/>
        <v>25</v>
      </c>
      <c r="S14" s="18">
        <v>0</v>
      </c>
      <c r="T14" s="18">
        <v>0</v>
      </c>
      <c r="U14" s="26">
        <f t="shared" si="2"/>
        <v>10496</v>
      </c>
      <c r="V14" s="26">
        <f t="shared" si="3"/>
        <v>6998</v>
      </c>
      <c r="W14" s="26">
        <f t="shared" si="4"/>
        <v>0</v>
      </c>
      <c r="X14" s="26">
        <f t="shared" si="5"/>
        <v>841</v>
      </c>
      <c r="Y14" s="26">
        <f t="shared" si="6"/>
        <v>0</v>
      </c>
      <c r="Z14" s="26">
        <v>0</v>
      </c>
      <c r="AA14" s="29">
        <f t="shared" si="7"/>
        <v>18335</v>
      </c>
      <c r="AB14" s="30">
        <f t="shared" si="11"/>
        <v>1260</v>
      </c>
      <c r="AC14" s="30">
        <f t="shared" si="8"/>
        <v>138</v>
      </c>
      <c r="AD14" s="19">
        <f t="shared" si="9"/>
        <v>1398</v>
      </c>
      <c r="AE14" s="19"/>
      <c r="AF14" s="19">
        <f t="shared" si="10"/>
        <v>16937</v>
      </c>
      <c r="AG14" s="20" t="s">
        <v>34</v>
      </c>
      <c r="AH14" s="58" t="s">
        <v>89</v>
      </c>
      <c r="AI14" s="59" t="s">
        <v>83</v>
      </c>
      <c r="AJ14" s="60"/>
    </row>
    <row r="15" spans="1:36" s="21" customFormat="1" ht="30.75" customHeight="1">
      <c r="A15" s="22">
        <v>5</v>
      </c>
      <c r="B15" s="69" t="s">
        <v>52</v>
      </c>
      <c r="C15" s="70" t="s">
        <v>53</v>
      </c>
      <c r="D15" s="35" t="s">
        <v>54</v>
      </c>
      <c r="E15" s="35" t="s">
        <v>36</v>
      </c>
      <c r="F15" s="37">
        <v>101401208945</v>
      </c>
      <c r="G15" s="35">
        <v>6928672564</v>
      </c>
      <c r="H15" s="36">
        <v>35100</v>
      </c>
      <c r="I15" s="35" t="s">
        <v>78</v>
      </c>
      <c r="J15" s="41">
        <v>10496</v>
      </c>
      <c r="K15" s="41">
        <v>6998</v>
      </c>
      <c r="L15" s="41">
        <v>0</v>
      </c>
      <c r="M15" s="41">
        <v>841</v>
      </c>
      <c r="N15" s="42">
        <f t="shared" si="0"/>
        <v>18335</v>
      </c>
      <c r="O15" s="41">
        <v>168</v>
      </c>
      <c r="P15" s="18">
        <v>24</v>
      </c>
      <c r="Q15" s="18"/>
      <c r="R15" s="18">
        <f t="shared" si="1"/>
        <v>24</v>
      </c>
      <c r="S15" s="18">
        <v>0</v>
      </c>
      <c r="T15" s="18">
        <v>0</v>
      </c>
      <c r="U15" s="26">
        <f t="shared" si="2"/>
        <v>10076</v>
      </c>
      <c r="V15" s="26">
        <f t="shared" si="3"/>
        <v>6718</v>
      </c>
      <c r="W15" s="26">
        <f t="shared" si="4"/>
        <v>0</v>
      </c>
      <c r="X15" s="26">
        <f t="shared" si="5"/>
        <v>807</v>
      </c>
      <c r="Y15" s="26">
        <f t="shared" si="6"/>
        <v>0</v>
      </c>
      <c r="Z15" s="26">
        <v>0</v>
      </c>
      <c r="AA15" s="29">
        <f t="shared" si="7"/>
        <v>17601</v>
      </c>
      <c r="AB15" s="30">
        <f t="shared" si="11"/>
        <v>1209</v>
      </c>
      <c r="AC15" s="30">
        <f t="shared" si="8"/>
        <v>133</v>
      </c>
      <c r="AD15" s="19">
        <f t="shared" si="9"/>
        <v>1342</v>
      </c>
      <c r="AE15" s="19"/>
      <c r="AF15" s="19">
        <f t="shared" si="10"/>
        <v>16259</v>
      </c>
      <c r="AG15" s="20" t="s">
        <v>34</v>
      </c>
      <c r="AH15" s="60" t="s">
        <v>90</v>
      </c>
      <c r="AI15" s="61" t="s">
        <v>83</v>
      </c>
      <c r="AJ15" s="60"/>
    </row>
    <row r="16" spans="1:36" s="21" customFormat="1" ht="30.75" customHeight="1">
      <c r="A16" s="22">
        <v>6</v>
      </c>
      <c r="B16" s="69" t="s">
        <v>55</v>
      </c>
      <c r="C16" s="70" t="s">
        <v>56</v>
      </c>
      <c r="D16" s="35" t="s">
        <v>57</v>
      </c>
      <c r="E16" s="35" t="s">
        <v>36</v>
      </c>
      <c r="F16" s="37">
        <v>101066486942</v>
      </c>
      <c r="G16" s="35">
        <v>1713666957</v>
      </c>
      <c r="H16" s="36" t="s">
        <v>80</v>
      </c>
      <c r="I16" s="35" t="s">
        <v>78</v>
      </c>
      <c r="J16" s="41">
        <v>10496</v>
      </c>
      <c r="K16" s="41">
        <v>6998</v>
      </c>
      <c r="L16" s="41">
        <v>0</v>
      </c>
      <c r="M16" s="41">
        <v>841</v>
      </c>
      <c r="N16" s="42">
        <f t="shared" si="0"/>
        <v>18335</v>
      </c>
      <c r="O16" s="41">
        <v>168</v>
      </c>
      <c r="P16" s="18">
        <v>0</v>
      </c>
      <c r="Q16" s="18"/>
      <c r="R16" s="18">
        <f t="shared" si="1"/>
        <v>0</v>
      </c>
      <c r="S16" s="18">
        <v>0</v>
      </c>
      <c r="T16" s="18">
        <v>0</v>
      </c>
      <c r="U16" s="26">
        <f t="shared" si="2"/>
        <v>0</v>
      </c>
      <c r="V16" s="26">
        <f t="shared" si="3"/>
        <v>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v>0</v>
      </c>
      <c r="AA16" s="29">
        <f t="shared" si="7"/>
        <v>0</v>
      </c>
      <c r="AB16" s="30">
        <f t="shared" si="11"/>
        <v>0</v>
      </c>
      <c r="AC16" s="30">
        <f t="shared" si="8"/>
        <v>0</v>
      </c>
      <c r="AD16" s="19">
        <f t="shared" si="9"/>
        <v>0</v>
      </c>
      <c r="AE16" s="19"/>
      <c r="AF16" s="19">
        <f t="shared" si="10"/>
        <v>0</v>
      </c>
      <c r="AG16" s="20" t="s">
        <v>34</v>
      </c>
      <c r="AH16" s="58" t="s">
        <v>91</v>
      </c>
      <c r="AI16" s="59" t="s">
        <v>83</v>
      </c>
      <c r="AJ16" s="60"/>
    </row>
    <row r="17" spans="1:36" s="21" customFormat="1" ht="30.75" customHeight="1">
      <c r="A17" s="22">
        <v>7</v>
      </c>
      <c r="B17" s="69" t="s">
        <v>58</v>
      </c>
      <c r="C17" s="70" t="s">
        <v>59</v>
      </c>
      <c r="D17" s="35" t="s">
        <v>60</v>
      </c>
      <c r="E17" s="35" t="s">
        <v>36</v>
      </c>
      <c r="F17" s="37">
        <v>101401209433</v>
      </c>
      <c r="G17" s="35">
        <v>6927094736</v>
      </c>
      <c r="H17" s="36" t="s">
        <v>81</v>
      </c>
      <c r="I17" s="35" t="s">
        <v>78</v>
      </c>
      <c r="J17" s="41">
        <v>10496</v>
      </c>
      <c r="K17" s="41">
        <v>6998</v>
      </c>
      <c r="L17" s="41">
        <v>0</v>
      </c>
      <c r="M17" s="41">
        <v>841</v>
      </c>
      <c r="N17" s="42">
        <f t="shared" si="0"/>
        <v>18335</v>
      </c>
      <c r="O17" s="41">
        <v>168</v>
      </c>
      <c r="P17" s="18">
        <v>25</v>
      </c>
      <c r="Q17" s="18"/>
      <c r="R17" s="18">
        <f t="shared" si="1"/>
        <v>25</v>
      </c>
      <c r="S17" s="18">
        <v>0</v>
      </c>
      <c r="T17" s="18">
        <v>0</v>
      </c>
      <c r="U17" s="26">
        <f t="shared" si="2"/>
        <v>10496</v>
      </c>
      <c r="V17" s="26">
        <f t="shared" si="3"/>
        <v>6998</v>
      </c>
      <c r="W17" s="26">
        <f t="shared" si="4"/>
        <v>0</v>
      </c>
      <c r="X17" s="26">
        <f t="shared" si="5"/>
        <v>841</v>
      </c>
      <c r="Y17" s="26">
        <f t="shared" si="6"/>
        <v>0</v>
      </c>
      <c r="Z17" s="26">
        <v>0</v>
      </c>
      <c r="AA17" s="29">
        <f t="shared" si="7"/>
        <v>18335</v>
      </c>
      <c r="AB17" s="30">
        <f t="shared" si="11"/>
        <v>1260</v>
      </c>
      <c r="AC17" s="30">
        <f t="shared" si="8"/>
        <v>138</v>
      </c>
      <c r="AD17" s="19">
        <f t="shared" si="9"/>
        <v>1398</v>
      </c>
      <c r="AE17" s="19"/>
      <c r="AF17" s="19">
        <f t="shared" si="10"/>
        <v>16937</v>
      </c>
      <c r="AG17" s="20" t="s">
        <v>34</v>
      </c>
      <c r="AH17" s="62" t="s">
        <v>92</v>
      </c>
      <c r="AI17" s="61" t="s">
        <v>83</v>
      </c>
      <c r="AJ17" s="60"/>
    </row>
    <row r="18" spans="1:36" s="21" customFormat="1" ht="30.75" customHeight="1">
      <c r="A18" s="22">
        <v>8</v>
      </c>
      <c r="B18" s="69" t="s">
        <v>64</v>
      </c>
      <c r="C18" s="70" t="s">
        <v>62</v>
      </c>
      <c r="D18" s="35" t="s">
        <v>65</v>
      </c>
      <c r="E18" s="35" t="s">
        <v>36</v>
      </c>
      <c r="F18" s="38">
        <v>101570684320</v>
      </c>
      <c r="G18" s="35">
        <v>6930403252</v>
      </c>
      <c r="H18" s="36">
        <v>36363</v>
      </c>
      <c r="I18" s="35" t="s">
        <v>78</v>
      </c>
      <c r="J18" s="41">
        <v>10496</v>
      </c>
      <c r="K18" s="41">
        <v>6998</v>
      </c>
      <c r="L18" s="41">
        <v>0</v>
      </c>
      <c r="M18" s="41">
        <v>841</v>
      </c>
      <c r="N18" s="42">
        <f t="shared" si="0"/>
        <v>18335</v>
      </c>
      <c r="O18" s="41">
        <v>168</v>
      </c>
      <c r="P18" s="18">
        <v>23</v>
      </c>
      <c r="Q18" s="18"/>
      <c r="R18" s="18">
        <f t="shared" si="1"/>
        <v>23</v>
      </c>
      <c r="S18" s="18">
        <v>0</v>
      </c>
      <c r="T18" s="18">
        <v>0</v>
      </c>
      <c r="U18" s="26">
        <f t="shared" si="2"/>
        <v>9656</v>
      </c>
      <c r="V18" s="26">
        <f t="shared" si="3"/>
        <v>6438</v>
      </c>
      <c r="W18" s="26">
        <f t="shared" si="4"/>
        <v>0</v>
      </c>
      <c r="X18" s="26">
        <f t="shared" si="5"/>
        <v>774</v>
      </c>
      <c r="Y18" s="26">
        <f t="shared" si="6"/>
        <v>0</v>
      </c>
      <c r="Z18" s="26">
        <v>0</v>
      </c>
      <c r="AA18" s="29">
        <f t="shared" si="7"/>
        <v>16868</v>
      </c>
      <c r="AB18" s="30">
        <f t="shared" si="11"/>
        <v>1159</v>
      </c>
      <c r="AC18" s="30">
        <f t="shared" si="8"/>
        <v>127</v>
      </c>
      <c r="AD18" s="19">
        <f t="shared" si="9"/>
        <v>1286</v>
      </c>
      <c r="AE18" s="19"/>
      <c r="AF18" s="19">
        <f t="shared" si="10"/>
        <v>15582</v>
      </c>
      <c r="AG18" s="20" t="s">
        <v>34</v>
      </c>
      <c r="AH18" s="58" t="s">
        <v>93</v>
      </c>
      <c r="AI18" s="61" t="s">
        <v>94</v>
      </c>
      <c r="AJ18" s="60"/>
    </row>
    <row r="19" spans="1:36" s="21" customFormat="1" ht="30.75" customHeight="1">
      <c r="A19" s="22">
        <v>9</v>
      </c>
      <c r="B19" s="69" t="s">
        <v>66</v>
      </c>
      <c r="C19" s="70" t="s">
        <v>67</v>
      </c>
      <c r="D19" s="35" t="s">
        <v>68</v>
      </c>
      <c r="E19" s="35" t="s">
        <v>36</v>
      </c>
      <c r="F19" s="38">
        <v>101691865850</v>
      </c>
      <c r="G19" s="35">
        <v>6931139182</v>
      </c>
      <c r="H19" s="36" t="s">
        <v>82</v>
      </c>
      <c r="I19" s="35" t="s">
        <v>78</v>
      </c>
      <c r="J19" s="41">
        <v>10496</v>
      </c>
      <c r="K19" s="41">
        <v>6998</v>
      </c>
      <c r="L19" s="41">
        <v>0</v>
      </c>
      <c r="M19" s="41">
        <v>841</v>
      </c>
      <c r="N19" s="42">
        <f t="shared" si="0"/>
        <v>18335</v>
      </c>
      <c r="O19" s="41">
        <v>168</v>
      </c>
      <c r="P19" s="18">
        <v>23</v>
      </c>
      <c r="Q19" s="18"/>
      <c r="R19" s="18">
        <f t="shared" si="1"/>
        <v>23</v>
      </c>
      <c r="S19" s="18">
        <v>0</v>
      </c>
      <c r="T19" s="18">
        <v>0</v>
      </c>
      <c r="U19" s="26">
        <f t="shared" si="2"/>
        <v>9656</v>
      </c>
      <c r="V19" s="26">
        <f t="shared" si="3"/>
        <v>6438</v>
      </c>
      <c r="W19" s="26">
        <f t="shared" si="4"/>
        <v>0</v>
      </c>
      <c r="X19" s="26">
        <f t="shared" si="5"/>
        <v>774</v>
      </c>
      <c r="Y19" s="26">
        <f t="shared" si="6"/>
        <v>0</v>
      </c>
      <c r="Z19" s="26">
        <v>0</v>
      </c>
      <c r="AA19" s="29">
        <f t="shared" si="7"/>
        <v>16868</v>
      </c>
      <c r="AB19" s="30">
        <f t="shared" si="11"/>
        <v>1159</v>
      </c>
      <c r="AC19" s="30">
        <f t="shared" si="8"/>
        <v>127</v>
      </c>
      <c r="AD19" s="19">
        <f t="shared" si="9"/>
        <v>1286</v>
      </c>
      <c r="AE19" s="19"/>
      <c r="AF19" s="19">
        <f t="shared" si="10"/>
        <v>15582</v>
      </c>
      <c r="AG19" s="23" t="s">
        <v>101</v>
      </c>
      <c r="AH19" s="59" t="s">
        <v>95</v>
      </c>
      <c r="AI19" s="59" t="s">
        <v>88</v>
      </c>
      <c r="AJ19" s="60"/>
    </row>
    <row r="20" spans="1:36" s="21" customFormat="1" ht="30.75" customHeight="1">
      <c r="A20" s="22">
        <v>10</v>
      </c>
      <c r="B20" s="69" t="s">
        <v>73</v>
      </c>
      <c r="C20" s="70" t="s">
        <v>74</v>
      </c>
      <c r="D20" s="35" t="s">
        <v>75</v>
      </c>
      <c r="E20" s="35" t="s">
        <v>36</v>
      </c>
      <c r="F20" s="38">
        <v>101141663028</v>
      </c>
      <c r="G20" s="35">
        <v>6927038253</v>
      </c>
      <c r="H20" s="36">
        <v>35503</v>
      </c>
      <c r="I20" s="35" t="s">
        <v>78</v>
      </c>
      <c r="J20" s="41">
        <v>10496</v>
      </c>
      <c r="K20" s="41">
        <v>6998</v>
      </c>
      <c r="L20" s="41">
        <v>0</v>
      </c>
      <c r="M20" s="41">
        <v>841</v>
      </c>
      <c r="N20" s="42">
        <f t="shared" si="0"/>
        <v>18335</v>
      </c>
      <c r="O20" s="41">
        <v>168</v>
      </c>
      <c r="P20" s="18">
        <v>24</v>
      </c>
      <c r="Q20" s="18"/>
      <c r="R20" s="18">
        <f t="shared" si="1"/>
        <v>24</v>
      </c>
      <c r="S20" s="18">
        <v>0</v>
      </c>
      <c r="T20" s="18">
        <v>0</v>
      </c>
      <c r="U20" s="26">
        <f t="shared" si="2"/>
        <v>10076</v>
      </c>
      <c r="V20" s="26">
        <f t="shared" si="3"/>
        <v>6718</v>
      </c>
      <c r="W20" s="26">
        <f t="shared" si="4"/>
        <v>0</v>
      </c>
      <c r="X20" s="26">
        <f t="shared" si="5"/>
        <v>807</v>
      </c>
      <c r="Y20" s="26">
        <f t="shared" si="6"/>
        <v>0</v>
      </c>
      <c r="Z20" s="26">
        <v>0</v>
      </c>
      <c r="AA20" s="29">
        <f t="shared" si="7"/>
        <v>17601</v>
      </c>
      <c r="AB20" s="30">
        <f t="shared" si="11"/>
        <v>1209</v>
      </c>
      <c r="AC20" s="30">
        <f t="shared" si="8"/>
        <v>133</v>
      </c>
      <c r="AD20" s="19">
        <f t="shared" si="9"/>
        <v>1342</v>
      </c>
      <c r="AE20" s="19"/>
      <c r="AF20" s="19">
        <f t="shared" si="10"/>
        <v>16259</v>
      </c>
      <c r="AG20" s="19" t="s">
        <v>34</v>
      </c>
      <c r="AH20" s="58" t="s">
        <v>97</v>
      </c>
      <c r="AI20" s="59" t="s">
        <v>83</v>
      </c>
      <c r="AJ20" s="60"/>
    </row>
    <row r="21" spans="1:36" s="21" customFormat="1" ht="30.75" customHeight="1">
      <c r="A21" s="22">
        <v>11</v>
      </c>
      <c r="B21" s="69" t="s">
        <v>76</v>
      </c>
      <c r="C21" s="70" t="s">
        <v>63</v>
      </c>
      <c r="D21" s="35" t="s">
        <v>77</v>
      </c>
      <c r="E21" s="35" t="s">
        <v>36</v>
      </c>
      <c r="F21" s="38">
        <v>101559063093</v>
      </c>
      <c r="G21" s="35">
        <v>6929849947</v>
      </c>
      <c r="H21" s="36">
        <v>35827</v>
      </c>
      <c r="I21" s="35" t="s">
        <v>78</v>
      </c>
      <c r="J21" s="41">
        <v>10496</v>
      </c>
      <c r="K21" s="41">
        <v>6998</v>
      </c>
      <c r="L21" s="41">
        <v>0</v>
      </c>
      <c r="M21" s="41">
        <v>841</v>
      </c>
      <c r="N21" s="42">
        <f t="shared" si="0"/>
        <v>18335</v>
      </c>
      <c r="O21" s="41">
        <v>168</v>
      </c>
      <c r="P21" s="18">
        <v>25</v>
      </c>
      <c r="Q21" s="18"/>
      <c r="R21" s="18">
        <f t="shared" si="1"/>
        <v>25</v>
      </c>
      <c r="S21" s="18">
        <v>0</v>
      </c>
      <c r="T21" s="18">
        <v>0</v>
      </c>
      <c r="U21" s="26">
        <f t="shared" si="2"/>
        <v>10496</v>
      </c>
      <c r="V21" s="26">
        <f t="shared" si="3"/>
        <v>6998</v>
      </c>
      <c r="W21" s="26">
        <f t="shared" si="4"/>
        <v>0</v>
      </c>
      <c r="X21" s="26">
        <f t="shared" si="5"/>
        <v>841</v>
      </c>
      <c r="Y21" s="26">
        <f t="shared" si="6"/>
        <v>0</v>
      </c>
      <c r="Z21" s="26">
        <v>0</v>
      </c>
      <c r="AA21" s="29">
        <f t="shared" si="7"/>
        <v>18335</v>
      </c>
      <c r="AB21" s="30">
        <f t="shared" si="11"/>
        <v>1260</v>
      </c>
      <c r="AC21" s="30">
        <f t="shared" si="8"/>
        <v>138</v>
      </c>
      <c r="AD21" s="19">
        <f t="shared" si="9"/>
        <v>1398</v>
      </c>
      <c r="AE21" s="19"/>
      <c r="AF21" s="19">
        <f t="shared" si="10"/>
        <v>16937</v>
      </c>
      <c r="AG21" s="19" t="s">
        <v>34</v>
      </c>
      <c r="AH21" s="58" t="s">
        <v>98</v>
      </c>
      <c r="AI21" s="59" t="s">
        <v>83</v>
      </c>
      <c r="AJ21" s="60"/>
    </row>
    <row r="22" spans="1:36" s="21" customFormat="1" ht="30" customHeight="1">
      <c r="A22" s="22">
        <v>12</v>
      </c>
      <c r="B22" s="72" t="s">
        <v>122</v>
      </c>
      <c r="C22" s="78" t="s">
        <v>108</v>
      </c>
      <c r="D22" s="40" t="s">
        <v>109</v>
      </c>
      <c r="E22" s="40" t="s">
        <v>36</v>
      </c>
      <c r="F22" s="47">
        <v>101922436756</v>
      </c>
      <c r="G22" s="35">
        <v>1116206944</v>
      </c>
      <c r="H22" s="43" t="s">
        <v>117</v>
      </c>
      <c r="I22" s="40" t="s">
        <v>114</v>
      </c>
      <c r="J22" s="41">
        <v>10496</v>
      </c>
      <c r="K22" s="41">
        <v>6998</v>
      </c>
      <c r="L22" s="41">
        <v>0</v>
      </c>
      <c r="M22" s="41">
        <v>841</v>
      </c>
      <c r="N22" s="42">
        <f t="shared" ref="N22:N31" si="12">+J22+K22+L22+M22</f>
        <v>18335</v>
      </c>
      <c r="O22" s="41">
        <v>168</v>
      </c>
      <c r="P22" s="18">
        <v>24</v>
      </c>
      <c r="Q22" s="18"/>
      <c r="R22" s="18">
        <f t="shared" ref="R22:R31" si="13">SUM(P22:Q22)</f>
        <v>24</v>
      </c>
      <c r="S22" s="18">
        <v>0</v>
      </c>
      <c r="T22" s="18">
        <v>0</v>
      </c>
      <c r="U22" s="26">
        <f t="shared" si="2"/>
        <v>10076</v>
      </c>
      <c r="V22" s="26">
        <f t="shared" si="3"/>
        <v>6718</v>
      </c>
      <c r="W22" s="26">
        <f t="shared" si="4"/>
        <v>0</v>
      </c>
      <c r="X22" s="26">
        <f t="shared" si="5"/>
        <v>807</v>
      </c>
      <c r="Y22" s="26">
        <f t="shared" si="6"/>
        <v>0</v>
      </c>
      <c r="Z22" s="26">
        <v>0</v>
      </c>
      <c r="AA22" s="29">
        <f t="shared" ref="AA22:AA28" si="14">+U22+V22+W22+X22+Y22+Z22</f>
        <v>17601</v>
      </c>
      <c r="AB22" s="30">
        <f t="shared" ref="AB22:AB24" si="15">ROUND(U22*12%,0)</f>
        <v>1209</v>
      </c>
      <c r="AC22" s="30">
        <f t="shared" ref="AC22:AC28" si="16">+CEILING(AA22*0.75%,1)</f>
        <v>133</v>
      </c>
      <c r="AD22" s="19">
        <f t="shared" ref="AD22:AD28" si="17">+AC22+AB22</f>
        <v>1342</v>
      </c>
      <c r="AE22" s="19"/>
      <c r="AF22" s="19">
        <f t="shared" si="10"/>
        <v>16259</v>
      </c>
      <c r="AG22" s="23" t="s">
        <v>34</v>
      </c>
      <c r="AH22" s="63">
        <v>10123088799</v>
      </c>
      <c r="AI22" s="63" t="s">
        <v>141</v>
      </c>
      <c r="AJ22" s="60"/>
    </row>
    <row r="23" spans="1:36" s="21" customFormat="1" ht="30" customHeight="1">
      <c r="A23" s="22">
        <v>13</v>
      </c>
      <c r="B23" s="72" t="s">
        <v>123</v>
      </c>
      <c r="C23" s="78" t="s">
        <v>110</v>
      </c>
      <c r="D23" s="40" t="s">
        <v>111</v>
      </c>
      <c r="E23" s="40" t="s">
        <v>36</v>
      </c>
      <c r="F23" s="47">
        <v>101922436760</v>
      </c>
      <c r="G23" s="35">
        <v>1116206963</v>
      </c>
      <c r="H23" s="43" t="s">
        <v>118</v>
      </c>
      <c r="I23" s="40" t="s">
        <v>115</v>
      </c>
      <c r="J23" s="41">
        <v>10496</v>
      </c>
      <c r="K23" s="41">
        <v>6998</v>
      </c>
      <c r="L23" s="41">
        <v>0</v>
      </c>
      <c r="M23" s="41">
        <v>841</v>
      </c>
      <c r="N23" s="42">
        <f t="shared" si="12"/>
        <v>18335</v>
      </c>
      <c r="O23" s="41">
        <v>168</v>
      </c>
      <c r="P23" s="18">
        <v>25</v>
      </c>
      <c r="Q23" s="18"/>
      <c r="R23" s="18">
        <f>P23+Q23</f>
        <v>25</v>
      </c>
      <c r="S23" s="18">
        <v>0</v>
      </c>
      <c r="T23" s="18">
        <v>0</v>
      </c>
      <c r="U23" s="26">
        <f t="shared" si="2"/>
        <v>10496</v>
      </c>
      <c r="V23" s="26">
        <f t="shared" si="3"/>
        <v>6998</v>
      </c>
      <c r="W23" s="26">
        <f t="shared" si="4"/>
        <v>0</v>
      </c>
      <c r="X23" s="26">
        <f t="shared" si="5"/>
        <v>841</v>
      </c>
      <c r="Y23" s="26">
        <f t="shared" si="6"/>
        <v>0</v>
      </c>
      <c r="Z23" s="26">
        <v>0</v>
      </c>
      <c r="AA23" s="29">
        <f t="shared" si="14"/>
        <v>18335</v>
      </c>
      <c r="AB23" s="30">
        <f t="shared" si="15"/>
        <v>1260</v>
      </c>
      <c r="AC23" s="30">
        <f t="shared" si="16"/>
        <v>138</v>
      </c>
      <c r="AD23" s="19">
        <f t="shared" si="17"/>
        <v>1398</v>
      </c>
      <c r="AE23" s="19"/>
      <c r="AF23" s="19">
        <f t="shared" si="10"/>
        <v>16937</v>
      </c>
      <c r="AG23" s="23" t="s">
        <v>34</v>
      </c>
      <c r="AH23" s="63">
        <v>10120040522</v>
      </c>
      <c r="AI23" s="63" t="s">
        <v>140</v>
      </c>
      <c r="AJ23" s="60"/>
    </row>
    <row r="24" spans="1:36" s="21" customFormat="1" ht="30" customHeight="1">
      <c r="A24" s="22">
        <v>14</v>
      </c>
      <c r="B24" s="72" t="s">
        <v>124</v>
      </c>
      <c r="C24" s="78" t="s">
        <v>112</v>
      </c>
      <c r="D24" s="40" t="s">
        <v>113</v>
      </c>
      <c r="E24" s="40" t="s">
        <v>36</v>
      </c>
      <c r="F24" s="47">
        <v>101820164116</v>
      </c>
      <c r="G24" s="35">
        <v>1116207044</v>
      </c>
      <c r="H24" s="43" t="s">
        <v>119</v>
      </c>
      <c r="I24" s="40" t="s">
        <v>116</v>
      </c>
      <c r="J24" s="41">
        <v>10496</v>
      </c>
      <c r="K24" s="41">
        <v>6998</v>
      </c>
      <c r="L24" s="41">
        <v>0</v>
      </c>
      <c r="M24" s="41">
        <v>841</v>
      </c>
      <c r="N24" s="42">
        <f t="shared" si="12"/>
        <v>18335</v>
      </c>
      <c r="O24" s="41">
        <v>168</v>
      </c>
      <c r="P24" s="18">
        <v>22</v>
      </c>
      <c r="Q24" s="18"/>
      <c r="R24" s="18">
        <f t="shared" si="13"/>
        <v>22</v>
      </c>
      <c r="S24" s="18">
        <v>0</v>
      </c>
      <c r="T24" s="18">
        <v>0</v>
      </c>
      <c r="U24" s="26">
        <f t="shared" si="2"/>
        <v>9236</v>
      </c>
      <c r="V24" s="26">
        <f t="shared" si="3"/>
        <v>6158</v>
      </c>
      <c r="W24" s="26">
        <f t="shared" si="4"/>
        <v>0</v>
      </c>
      <c r="X24" s="26">
        <f t="shared" si="5"/>
        <v>740</v>
      </c>
      <c r="Y24" s="26">
        <f t="shared" si="6"/>
        <v>0</v>
      </c>
      <c r="Z24" s="26">
        <v>0</v>
      </c>
      <c r="AA24" s="29">
        <f t="shared" si="14"/>
        <v>16134</v>
      </c>
      <c r="AB24" s="30">
        <f t="shared" si="15"/>
        <v>1108</v>
      </c>
      <c r="AC24" s="30">
        <f t="shared" si="16"/>
        <v>122</v>
      </c>
      <c r="AD24" s="19">
        <f t="shared" si="17"/>
        <v>1230</v>
      </c>
      <c r="AE24" s="19"/>
      <c r="AF24" s="19">
        <f t="shared" si="10"/>
        <v>14904</v>
      </c>
      <c r="AG24" s="74" t="s">
        <v>151</v>
      </c>
      <c r="AH24" s="45">
        <v>405602010672928</v>
      </c>
      <c r="AI24" s="45" t="s">
        <v>121</v>
      </c>
      <c r="AJ24" s="60"/>
    </row>
    <row r="25" spans="1:36" s="21" customFormat="1" ht="30" customHeight="1">
      <c r="A25" s="22">
        <v>15</v>
      </c>
      <c r="B25" s="71" t="s">
        <v>126</v>
      </c>
      <c r="C25" s="78" t="s">
        <v>128</v>
      </c>
      <c r="D25" s="40" t="s">
        <v>61</v>
      </c>
      <c r="E25" s="35" t="s">
        <v>36</v>
      </c>
      <c r="F25" s="38">
        <v>101915168875</v>
      </c>
      <c r="G25" s="35">
        <v>1116194017</v>
      </c>
      <c r="H25" s="43" t="s">
        <v>129</v>
      </c>
      <c r="I25" s="40" t="s">
        <v>130</v>
      </c>
      <c r="J25" s="41">
        <v>10496</v>
      </c>
      <c r="K25" s="41">
        <v>6998</v>
      </c>
      <c r="L25" s="41">
        <v>0</v>
      </c>
      <c r="M25" s="41">
        <v>841</v>
      </c>
      <c r="N25" s="42">
        <f t="shared" si="12"/>
        <v>18335</v>
      </c>
      <c r="O25" s="41">
        <v>168</v>
      </c>
      <c r="P25" s="18">
        <v>22</v>
      </c>
      <c r="Q25" s="18"/>
      <c r="R25" s="18">
        <f t="shared" si="13"/>
        <v>22</v>
      </c>
      <c r="S25" s="18">
        <v>0</v>
      </c>
      <c r="T25" s="18">
        <v>0</v>
      </c>
      <c r="U25" s="26">
        <f t="shared" si="2"/>
        <v>9236</v>
      </c>
      <c r="V25" s="26">
        <f t="shared" si="3"/>
        <v>6158</v>
      </c>
      <c r="W25" s="26">
        <f t="shared" si="4"/>
        <v>0</v>
      </c>
      <c r="X25" s="26">
        <f t="shared" si="5"/>
        <v>740</v>
      </c>
      <c r="Y25" s="26">
        <f t="shared" si="6"/>
        <v>0</v>
      </c>
      <c r="Z25" s="26">
        <v>0</v>
      </c>
      <c r="AA25" s="29">
        <f t="shared" si="14"/>
        <v>16134</v>
      </c>
      <c r="AB25" s="30">
        <f t="shared" ref="AB25:AB28" si="18">+ROUND(U25*12%,0)</f>
        <v>1108</v>
      </c>
      <c r="AC25" s="30">
        <f t="shared" si="16"/>
        <v>122</v>
      </c>
      <c r="AD25" s="19">
        <f t="shared" si="17"/>
        <v>1230</v>
      </c>
      <c r="AE25" s="19"/>
      <c r="AF25" s="19">
        <f t="shared" si="10"/>
        <v>14904</v>
      </c>
      <c r="AG25" s="23" t="s">
        <v>34</v>
      </c>
      <c r="AH25" s="63">
        <v>10120040588</v>
      </c>
      <c r="AI25" s="63" t="s">
        <v>140</v>
      </c>
      <c r="AJ25" s="60"/>
    </row>
    <row r="26" spans="1:36" s="21" customFormat="1" ht="30" customHeight="1">
      <c r="A26" s="22">
        <v>16</v>
      </c>
      <c r="B26" s="71" t="s">
        <v>127</v>
      </c>
      <c r="C26" s="78" t="s">
        <v>63</v>
      </c>
      <c r="D26" s="40" t="s">
        <v>131</v>
      </c>
      <c r="E26" s="35" t="s">
        <v>36</v>
      </c>
      <c r="F26" s="38">
        <v>101915168881</v>
      </c>
      <c r="G26" s="35">
        <v>1116194025</v>
      </c>
      <c r="H26" s="43" t="s">
        <v>132</v>
      </c>
      <c r="I26" s="40" t="s">
        <v>130</v>
      </c>
      <c r="J26" s="41">
        <v>10496</v>
      </c>
      <c r="K26" s="41">
        <v>6998</v>
      </c>
      <c r="L26" s="41">
        <v>0</v>
      </c>
      <c r="M26" s="41">
        <v>841</v>
      </c>
      <c r="N26" s="42">
        <f t="shared" si="12"/>
        <v>18335</v>
      </c>
      <c r="O26" s="41">
        <v>168</v>
      </c>
      <c r="P26" s="18">
        <v>24</v>
      </c>
      <c r="Q26" s="18"/>
      <c r="R26" s="18">
        <f t="shared" si="13"/>
        <v>24</v>
      </c>
      <c r="S26" s="18">
        <v>0</v>
      </c>
      <c r="T26" s="18">
        <v>0</v>
      </c>
      <c r="U26" s="26">
        <f t="shared" si="2"/>
        <v>10076</v>
      </c>
      <c r="V26" s="26">
        <f t="shared" si="3"/>
        <v>6718</v>
      </c>
      <c r="W26" s="26">
        <f t="shared" si="4"/>
        <v>0</v>
      </c>
      <c r="X26" s="26">
        <f t="shared" si="5"/>
        <v>807</v>
      </c>
      <c r="Y26" s="26">
        <f t="shared" si="6"/>
        <v>0</v>
      </c>
      <c r="Z26" s="26">
        <v>0</v>
      </c>
      <c r="AA26" s="29">
        <f t="shared" si="14"/>
        <v>17601</v>
      </c>
      <c r="AB26" s="30">
        <f t="shared" si="18"/>
        <v>1209</v>
      </c>
      <c r="AC26" s="30">
        <f t="shared" si="16"/>
        <v>133</v>
      </c>
      <c r="AD26" s="19">
        <f t="shared" si="17"/>
        <v>1342</v>
      </c>
      <c r="AE26" s="19"/>
      <c r="AF26" s="19">
        <f t="shared" si="10"/>
        <v>16259</v>
      </c>
      <c r="AG26" s="21" t="s">
        <v>152</v>
      </c>
      <c r="AH26" s="45">
        <v>100183302875</v>
      </c>
      <c r="AI26" s="45" t="s">
        <v>120</v>
      </c>
      <c r="AJ26" s="60"/>
    </row>
    <row r="27" spans="1:36" s="21" customFormat="1" ht="30" customHeight="1">
      <c r="A27" s="22">
        <v>17</v>
      </c>
      <c r="B27" s="71" t="s">
        <v>125</v>
      </c>
      <c r="C27" s="79" t="s">
        <v>133</v>
      </c>
      <c r="D27" s="46" t="s">
        <v>134</v>
      </c>
      <c r="E27" s="35" t="s">
        <v>36</v>
      </c>
      <c r="F27" s="38">
        <v>101903671349</v>
      </c>
      <c r="G27" s="35">
        <v>1116193981</v>
      </c>
      <c r="H27" s="44">
        <v>34335</v>
      </c>
      <c r="I27" s="44">
        <v>44903</v>
      </c>
      <c r="J27" s="41">
        <v>10496</v>
      </c>
      <c r="K27" s="41">
        <v>6998</v>
      </c>
      <c r="L27" s="41">
        <v>0</v>
      </c>
      <c r="M27" s="41">
        <v>841</v>
      </c>
      <c r="N27" s="42">
        <f t="shared" si="12"/>
        <v>18335</v>
      </c>
      <c r="O27" s="41">
        <v>168</v>
      </c>
      <c r="P27" s="18">
        <v>25</v>
      </c>
      <c r="Q27" s="18"/>
      <c r="R27" s="18">
        <f t="shared" si="13"/>
        <v>25</v>
      </c>
      <c r="S27" s="18">
        <v>0</v>
      </c>
      <c r="T27" s="18">
        <v>0</v>
      </c>
      <c r="U27" s="26">
        <f t="shared" si="2"/>
        <v>10496</v>
      </c>
      <c r="V27" s="26">
        <f t="shared" si="3"/>
        <v>6998</v>
      </c>
      <c r="W27" s="26">
        <f t="shared" si="4"/>
        <v>0</v>
      </c>
      <c r="X27" s="26">
        <f t="shared" si="5"/>
        <v>841</v>
      </c>
      <c r="Y27" s="26">
        <f t="shared" si="6"/>
        <v>0</v>
      </c>
      <c r="Z27" s="26">
        <v>0</v>
      </c>
      <c r="AA27" s="29">
        <f t="shared" si="14"/>
        <v>18335</v>
      </c>
      <c r="AB27" s="30">
        <f t="shared" si="18"/>
        <v>1260</v>
      </c>
      <c r="AC27" s="30">
        <f t="shared" si="16"/>
        <v>138</v>
      </c>
      <c r="AD27" s="19">
        <f t="shared" si="17"/>
        <v>1398</v>
      </c>
      <c r="AE27" s="19"/>
      <c r="AF27" s="19">
        <f t="shared" si="10"/>
        <v>16937</v>
      </c>
      <c r="AG27" s="23" t="s">
        <v>34</v>
      </c>
      <c r="AH27" s="63">
        <v>10120040599</v>
      </c>
      <c r="AI27" s="63" t="s">
        <v>140</v>
      </c>
      <c r="AJ27" s="60"/>
    </row>
    <row r="28" spans="1:36" s="21" customFormat="1" ht="30" customHeight="1">
      <c r="A28" s="22">
        <v>18</v>
      </c>
      <c r="B28" s="69" t="s">
        <v>70</v>
      </c>
      <c r="C28" s="70" t="s">
        <v>71</v>
      </c>
      <c r="D28" s="35" t="s">
        <v>72</v>
      </c>
      <c r="E28" s="35" t="s">
        <v>36</v>
      </c>
      <c r="F28" s="38">
        <v>101213576025</v>
      </c>
      <c r="G28" s="35">
        <v>6927456355</v>
      </c>
      <c r="H28" s="36">
        <v>32813</v>
      </c>
      <c r="I28" s="35" t="s">
        <v>78</v>
      </c>
      <c r="J28" s="41">
        <v>10496</v>
      </c>
      <c r="K28" s="41">
        <v>6998</v>
      </c>
      <c r="L28" s="41">
        <v>0</v>
      </c>
      <c r="M28" s="41">
        <v>841</v>
      </c>
      <c r="N28" s="42">
        <f t="shared" si="12"/>
        <v>18335</v>
      </c>
      <c r="O28" s="41">
        <v>168</v>
      </c>
      <c r="P28" s="18">
        <v>25</v>
      </c>
      <c r="Q28" s="18"/>
      <c r="R28" s="18">
        <f t="shared" si="13"/>
        <v>25</v>
      </c>
      <c r="S28" s="18">
        <v>0</v>
      </c>
      <c r="T28" s="18">
        <v>0</v>
      </c>
      <c r="U28" s="26">
        <f t="shared" si="2"/>
        <v>10496</v>
      </c>
      <c r="V28" s="26">
        <f t="shared" si="3"/>
        <v>6998</v>
      </c>
      <c r="W28" s="26">
        <f t="shared" si="4"/>
        <v>0</v>
      </c>
      <c r="X28" s="26">
        <f t="shared" si="5"/>
        <v>841</v>
      </c>
      <c r="Y28" s="26">
        <f t="shared" si="6"/>
        <v>0</v>
      </c>
      <c r="Z28" s="26">
        <v>0</v>
      </c>
      <c r="AA28" s="29">
        <f t="shared" si="14"/>
        <v>18335</v>
      </c>
      <c r="AB28" s="30">
        <f t="shared" si="18"/>
        <v>1260</v>
      </c>
      <c r="AC28" s="30">
        <f t="shared" si="16"/>
        <v>138</v>
      </c>
      <c r="AD28" s="19">
        <f t="shared" si="17"/>
        <v>1398</v>
      </c>
      <c r="AE28" s="19"/>
      <c r="AF28" s="19">
        <f t="shared" si="10"/>
        <v>16937</v>
      </c>
      <c r="AG28" s="19" t="s">
        <v>34</v>
      </c>
      <c r="AH28" s="58" t="s">
        <v>96</v>
      </c>
      <c r="AI28" s="59" t="s">
        <v>83</v>
      </c>
      <c r="AJ28" s="60"/>
    </row>
    <row r="29" spans="1:36" s="21" customFormat="1" ht="30" customHeight="1">
      <c r="A29" s="22">
        <v>19</v>
      </c>
      <c r="B29" s="73" t="s">
        <v>135</v>
      </c>
      <c r="C29" s="78" t="s">
        <v>136</v>
      </c>
      <c r="D29" s="40" t="s">
        <v>137</v>
      </c>
      <c r="E29" s="40" t="s">
        <v>36</v>
      </c>
      <c r="F29" s="47">
        <v>101648228967</v>
      </c>
      <c r="G29" s="35">
        <v>1116220604</v>
      </c>
      <c r="H29" s="43" t="s">
        <v>143</v>
      </c>
      <c r="I29" s="40" t="s">
        <v>144</v>
      </c>
      <c r="J29" s="41">
        <v>10496</v>
      </c>
      <c r="K29" s="41">
        <v>6998</v>
      </c>
      <c r="L29" s="41">
        <v>0</v>
      </c>
      <c r="M29" s="41">
        <v>841</v>
      </c>
      <c r="N29" s="42">
        <f t="shared" si="12"/>
        <v>18335</v>
      </c>
      <c r="O29" s="41">
        <v>168</v>
      </c>
      <c r="P29" s="18">
        <v>23</v>
      </c>
      <c r="Q29" s="18"/>
      <c r="R29" s="18">
        <f t="shared" si="13"/>
        <v>23</v>
      </c>
      <c r="S29" s="18">
        <v>0</v>
      </c>
      <c r="T29" s="18">
        <v>0</v>
      </c>
      <c r="U29" s="26">
        <f t="shared" si="2"/>
        <v>9656</v>
      </c>
      <c r="V29" s="26">
        <f t="shared" si="3"/>
        <v>6438</v>
      </c>
      <c r="W29" s="26">
        <f t="shared" si="4"/>
        <v>0</v>
      </c>
      <c r="X29" s="26">
        <f t="shared" si="5"/>
        <v>774</v>
      </c>
      <c r="Y29" s="26">
        <f t="shared" si="6"/>
        <v>0</v>
      </c>
      <c r="Z29" s="26">
        <v>0</v>
      </c>
      <c r="AA29" s="29">
        <f t="shared" ref="AA29:AA31" si="19">+U29+V29+W29+X29+Y29+Z29</f>
        <v>16868</v>
      </c>
      <c r="AB29" s="30">
        <f t="shared" ref="AB29:AB31" si="20">+ROUND(U29*12%,0)</f>
        <v>1159</v>
      </c>
      <c r="AC29" s="30">
        <f t="shared" ref="AC29:AC31" si="21">+CEILING(AA29*0.75%,1)</f>
        <v>127</v>
      </c>
      <c r="AD29" s="19">
        <f t="shared" ref="AD29:AD31" si="22">+AC29+AB29</f>
        <v>1286</v>
      </c>
      <c r="AE29" s="19"/>
      <c r="AF29" s="19">
        <f t="shared" si="10"/>
        <v>15582</v>
      </c>
      <c r="AG29" s="74" t="s">
        <v>34</v>
      </c>
      <c r="AH29" s="45">
        <v>10126899169</v>
      </c>
      <c r="AI29" s="45" t="s">
        <v>141</v>
      </c>
      <c r="AJ29" s="60"/>
    </row>
    <row r="30" spans="1:36" s="21" customFormat="1" ht="30" customHeight="1">
      <c r="A30" s="22">
        <v>20</v>
      </c>
      <c r="B30" s="73" t="s">
        <v>138</v>
      </c>
      <c r="C30" s="78" t="s">
        <v>69</v>
      </c>
      <c r="D30" s="40" t="s">
        <v>139</v>
      </c>
      <c r="E30" s="40" t="s">
        <v>36</v>
      </c>
      <c r="F30" s="47">
        <v>101886273966</v>
      </c>
      <c r="G30" s="35">
        <v>1116220637</v>
      </c>
      <c r="H30" s="43" t="s">
        <v>145</v>
      </c>
      <c r="I30" s="40" t="s">
        <v>146</v>
      </c>
      <c r="J30" s="41">
        <v>10496</v>
      </c>
      <c r="K30" s="41">
        <v>6998</v>
      </c>
      <c r="L30" s="41">
        <v>0</v>
      </c>
      <c r="M30" s="41">
        <v>841</v>
      </c>
      <c r="N30" s="42">
        <f t="shared" si="12"/>
        <v>18335</v>
      </c>
      <c r="O30" s="41">
        <v>168</v>
      </c>
      <c r="P30" s="18">
        <v>23</v>
      </c>
      <c r="Q30" s="18"/>
      <c r="R30" s="18">
        <f t="shared" si="13"/>
        <v>23</v>
      </c>
      <c r="S30" s="18">
        <v>0</v>
      </c>
      <c r="T30" s="18">
        <v>0</v>
      </c>
      <c r="U30" s="26">
        <f t="shared" si="2"/>
        <v>9656</v>
      </c>
      <c r="V30" s="26">
        <f t="shared" si="3"/>
        <v>6438</v>
      </c>
      <c r="W30" s="26">
        <f t="shared" si="4"/>
        <v>0</v>
      </c>
      <c r="X30" s="26">
        <f t="shared" si="5"/>
        <v>774</v>
      </c>
      <c r="Y30" s="26">
        <f t="shared" si="6"/>
        <v>0</v>
      </c>
      <c r="Z30" s="26">
        <v>0</v>
      </c>
      <c r="AA30" s="29">
        <f t="shared" si="19"/>
        <v>16868</v>
      </c>
      <c r="AB30" s="30">
        <f t="shared" si="20"/>
        <v>1159</v>
      </c>
      <c r="AC30" s="30">
        <f t="shared" si="21"/>
        <v>127</v>
      </c>
      <c r="AD30" s="19">
        <f t="shared" si="22"/>
        <v>1286</v>
      </c>
      <c r="AE30" s="19"/>
      <c r="AF30" s="19">
        <f t="shared" si="10"/>
        <v>15582</v>
      </c>
      <c r="AG30" s="74" t="s">
        <v>153</v>
      </c>
      <c r="AH30" s="45">
        <v>307502120000263</v>
      </c>
      <c r="AI30" s="45" t="s">
        <v>142</v>
      </c>
      <c r="AJ30" s="60"/>
    </row>
    <row r="31" spans="1:36" s="21" customFormat="1" ht="30" customHeight="1">
      <c r="A31" s="22">
        <v>21</v>
      </c>
      <c r="B31" s="73" t="s">
        <v>147</v>
      </c>
      <c r="C31" s="78" t="s">
        <v>148</v>
      </c>
      <c r="D31" s="40" t="s">
        <v>61</v>
      </c>
      <c r="E31" s="40" t="s">
        <v>36</v>
      </c>
      <c r="F31" s="47" t="s">
        <v>150</v>
      </c>
      <c r="G31" s="35">
        <v>1116234874</v>
      </c>
      <c r="H31" s="43">
        <v>33749</v>
      </c>
      <c r="I31" s="43">
        <v>45029</v>
      </c>
      <c r="J31" s="41">
        <v>10496</v>
      </c>
      <c r="K31" s="41">
        <v>6998</v>
      </c>
      <c r="L31" s="41">
        <v>0</v>
      </c>
      <c r="M31" s="41">
        <v>841</v>
      </c>
      <c r="N31" s="42">
        <f t="shared" si="12"/>
        <v>18335</v>
      </c>
      <c r="O31" s="41">
        <v>168</v>
      </c>
      <c r="P31" s="18">
        <v>25</v>
      </c>
      <c r="Q31" s="18"/>
      <c r="R31" s="18">
        <f t="shared" si="13"/>
        <v>25</v>
      </c>
      <c r="S31" s="18">
        <v>0</v>
      </c>
      <c r="T31" s="18">
        <v>0</v>
      </c>
      <c r="U31" s="26">
        <f t="shared" si="2"/>
        <v>10496</v>
      </c>
      <c r="V31" s="26">
        <f t="shared" si="3"/>
        <v>6998</v>
      </c>
      <c r="W31" s="26">
        <f t="shared" si="4"/>
        <v>0</v>
      </c>
      <c r="X31" s="26">
        <f t="shared" si="5"/>
        <v>841</v>
      </c>
      <c r="Y31" s="26">
        <f t="shared" si="6"/>
        <v>0</v>
      </c>
      <c r="Z31" s="26">
        <v>0</v>
      </c>
      <c r="AA31" s="29">
        <f t="shared" si="19"/>
        <v>18335</v>
      </c>
      <c r="AB31" s="30">
        <f t="shared" si="20"/>
        <v>1260</v>
      </c>
      <c r="AC31" s="30">
        <f t="shared" si="21"/>
        <v>138</v>
      </c>
      <c r="AD31" s="19">
        <f t="shared" si="22"/>
        <v>1398</v>
      </c>
      <c r="AE31" s="19"/>
      <c r="AF31" s="19">
        <f t="shared" si="10"/>
        <v>16937</v>
      </c>
      <c r="AG31" s="74" t="s">
        <v>154</v>
      </c>
      <c r="AH31" s="45">
        <v>40599941298</v>
      </c>
      <c r="AI31" s="45" t="s">
        <v>149</v>
      </c>
      <c r="AJ31" s="60"/>
    </row>
    <row r="32" spans="1:36" s="21" customFormat="1" ht="30" customHeight="1">
      <c r="A32" s="22">
        <v>22</v>
      </c>
      <c r="B32" s="77" t="s">
        <v>155</v>
      </c>
      <c r="C32" s="78" t="s">
        <v>156</v>
      </c>
      <c r="D32" s="40" t="s">
        <v>157</v>
      </c>
      <c r="E32" s="40" t="s">
        <v>36</v>
      </c>
      <c r="F32" s="47">
        <v>101956945305</v>
      </c>
      <c r="G32" s="35">
        <v>1116257583</v>
      </c>
      <c r="H32" s="43">
        <v>36965</v>
      </c>
      <c r="I32" s="43">
        <v>45090</v>
      </c>
      <c r="J32" s="41">
        <v>10496</v>
      </c>
      <c r="K32" s="41">
        <v>6998</v>
      </c>
      <c r="L32" s="42">
        <v>0</v>
      </c>
      <c r="M32" s="41">
        <v>841</v>
      </c>
      <c r="N32" s="42">
        <f t="shared" ref="N32" si="23">+J32+K32+L32+M32</f>
        <v>18335</v>
      </c>
      <c r="O32" s="41">
        <v>168</v>
      </c>
      <c r="P32" s="18">
        <v>24</v>
      </c>
      <c r="Q32" s="18"/>
      <c r="R32" s="18">
        <f>P32+Q32</f>
        <v>24</v>
      </c>
      <c r="S32" s="18">
        <v>0</v>
      </c>
      <c r="T32" s="18">
        <v>0</v>
      </c>
      <c r="U32" s="26">
        <f t="shared" si="2"/>
        <v>10076</v>
      </c>
      <c r="V32" s="26">
        <f t="shared" si="3"/>
        <v>6718</v>
      </c>
      <c r="W32" s="26">
        <f t="shared" si="4"/>
        <v>0</v>
      </c>
      <c r="X32" s="26">
        <f t="shared" si="5"/>
        <v>807</v>
      </c>
      <c r="Y32" s="26">
        <f t="shared" si="6"/>
        <v>0</v>
      </c>
      <c r="Z32" s="26">
        <v>0</v>
      </c>
      <c r="AA32" s="29">
        <f t="shared" ref="AA32" si="24">+U32+V32+W32+X32+Y32+Z32</f>
        <v>17601</v>
      </c>
      <c r="AB32" s="30">
        <f t="shared" ref="AB32" si="25">+ROUND(U32*12%,0)</f>
        <v>1209</v>
      </c>
      <c r="AC32" s="30">
        <f t="shared" ref="AC32" si="26">+CEILING(AA32*0.75%,1)</f>
        <v>133</v>
      </c>
      <c r="AD32" s="26">
        <f t="shared" ref="AD32" si="27">+AC32+AB32</f>
        <v>1342</v>
      </c>
      <c r="AE32" s="26"/>
      <c r="AF32" s="19">
        <f t="shared" si="10"/>
        <v>16259</v>
      </c>
      <c r="AG32" s="74" t="s">
        <v>101</v>
      </c>
      <c r="AH32" s="45">
        <v>921010039950832</v>
      </c>
      <c r="AI32" s="45" t="s">
        <v>88</v>
      </c>
      <c r="AJ32" s="60"/>
    </row>
    <row r="33" spans="1:36" s="21" customFormat="1" ht="30" customHeight="1">
      <c r="A33" s="22">
        <v>23</v>
      </c>
      <c r="B33" s="72" t="s">
        <v>162</v>
      </c>
      <c r="C33" s="78" t="s">
        <v>163</v>
      </c>
      <c r="D33" s="40" t="s">
        <v>164</v>
      </c>
      <c r="E33" s="40" t="s">
        <v>36</v>
      </c>
      <c r="F33" s="47">
        <v>101975066655</v>
      </c>
      <c r="G33" s="35" t="s">
        <v>168</v>
      </c>
      <c r="H33" s="43">
        <v>38083</v>
      </c>
      <c r="I33" s="43">
        <v>45129</v>
      </c>
      <c r="J33" s="41">
        <v>10496</v>
      </c>
      <c r="K33" s="41">
        <v>6998</v>
      </c>
      <c r="L33" s="42">
        <v>0</v>
      </c>
      <c r="M33" s="41">
        <v>841</v>
      </c>
      <c r="N33" s="42">
        <f t="shared" ref="N33" si="28">+J33+K33+L33+M33</f>
        <v>18335</v>
      </c>
      <c r="O33" s="41">
        <v>168</v>
      </c>
      <c r="P33" s="18">
        <v>25</v>
      </c>
      <c r="Q33" s="18"/>
      <c r="R33" s="76">
        <f t="shared" ref="R33" si="29">SUM(P33:Q33)</f>
        <v>25</v>
      </c>
      <c r="S33" s="18">
        <v>0</v>
      </c>
      <c r="T33" s="18">
        <v>0</v>
      </c>
      <c r="U33" s="26">
        <f t="shared" si="2"/>
        <v>10496</v>
      </c>
      <c r="V33" s="26">
        <f t="shared" si="3"/>
        <v>6998</v>
      </c>
      <c r="W33" s="26">
        <f t="shared" si="4"/>
        <v>0</v>
      </c>
      <c r="X33" s="26">
        <f t="shared" si="5"/>
        <v>841</v>
      </c>
      <c r="Y33" s="26">
        <f t="shared" si="6"/>
        <v>0</v>
      </c>
      <c r="Z33" s="26">
        <v>0</v>
      </c>
      <c r="AA33" s="29">
        <f t="shared" ref="AA33" si="30">+U33+V33+W33+X33+Y33+Z33</f>
        <v>18335</v>
      </c>
      <c r="AB33" s="30">
        <f t="shared" ref="AB33" si="31">+ROUND(U33*12%,0)</f>
        <v>1260</v>
      </c>
      <c r="AC33" s="30">
        <f t="shared" ref="AC33" si="32">+CEILING(AA33*0.75%,1)</f>
        <v>138</v>
      </c>
      <c r="AD33" s="26">
        <f t="shared" ref="AD33" si="33">+AC33+AB33</f>
        <v>1398</v>
      </c>
      <c r="AE33" s="26"/>
      <c r="AF33" s="19">
        <f t="shared" si="10"/>
        <v>16937</v>
      </c>
      <c r="AG33" s="74" t="s">
        <v>165</v>
      </c>
      <c r="AH33" s="45">
        <v>6047381584</v>
      </c>
      <c r="AI33" s="45" t="s">
        <v>166</v>
      </c>
      <c r="AJ33" s="60"/>
    </row>
    <row r="34" spans="1:36" s="21" customFormat="1" ht="30" customHeight="1">
      <c r="A34" s="22">
        <v>24</v>
      </c>
      <c r="B34" s="72" t="s">
        <v>169</v>
      </c>
      <c r="C34" s="78" t="s">
        <v>170</v>
      </c>
      <c r="D34" s="40" t="s">
        <v>171</v>
      </c>
      <c r="E34" s="40" t="s">
        <v>36</v>
      </c>
      <c r="F34" s="47">
        <v>100463635315</v>
      </c>
      <c r="G34" s="35">
        <v>1116297013</v>
      </c>
      <c r="H34" s="43">
        <v>31775</v>
      </c>
      <c r="I34" s="43">
        <v>45145</v>
      </c>
      <c r="J34" s="41">
        <v>10496</v>
      </c>
      <c r="K34" s="41">
        <v>6998</v>
      </c>
      <c r="L34" s="42">
        <v>0</v>
      </c>
      <c r="M34" s="41">
        <v>841</v>
      </c>
      <c r="N34" s="42">
        <f t="shared" ref="N34" si="34">+J34+K34+L34+M34</f>
        <v>18335</v>
      </c>
      <c r="O34" s="41">
        <v>168</v>
      </c>
      <c r="P34" s="18">
        <v>20</v>
      </c>
      <c r="Q34" s="18"/>
      <c r="R34" s="76">
        <f t="shared" ref="R34:R49" si="35">SUM(P34:Q34)</f>
        <v>20</v>
      </c>
      <c r="S34" s="18">
        <v>0</v>
      </c>
      <c r="T34" s="18">
        <v>0</v>
      </c>
      <c r="U34" s="26">
        <f t="shared" si="2"/>
        <v>8397</v>
      </c>
      <c r="V34" s="26">
        <f t="shared" si="3"/>
        <v>5598</v>
      </c>
      <c r="W34" s="26">
        <f t="shared" si="4"/>
        <v>0</v>
      </c>
      <c r="X34" s="26">
        <f t="shared" si="5"/>
        <v>673</v>
      </c>
      <c r="Y34" s="26">
        <f t="shared" si="6"/>
        <v>0</v>
      </c>
      <c r="Z34" s="26">
        <v>0</v>
      </c>
      <c r="AA34" s="29">
        <f t="shared" ref="AA34:AA37" si="36">+U34+V34+W34+X34+Y34+Z34</f>
        <v>14668</v>
      </c>
      <c r="AB34" s="30">
        <f t="shared" ref="AB34:AB43" si="37">+ROUND(U34*12%,0)</f>
        <v>1008</v>
      </c>
      <c r="AC34" s="30">
        <f t="shared" ref="AC34:AC43" si="38">+CEILING(AA34*0.75%,1)</f>
        <v>111</v>
      </c>
      <c r="AD34" s="26">
        <f t="shared" ref="AD34:AD43" si="39">+AC34+AB34</f>
        <v>1119</v>
      </c>
      <c r="AE34" s="26"/>
      <c r="AF34" s="19">
        <f t="shared" si="10"/>
        <v>13549</v>
      </c>
      <c r="AG34" s="74" t="s">
        <v>154</v>
      </c>
      <c r="AH34" s="45">
        <v>35714624781</v>
      </c>
      <c r="AI34" s="45" t="s">
        <v>172</v>
      </c>
      <c r="AJ34" s="60"/>
    </row>
    <row r="35" spans="1:36" s="21" customFormat="1" ht="30" customHeight="1">
      <c r="A35" s="22">
        <v>25</v>
      </c>
      <c r="B35" s="72" t="s">
        <v>173</v>
      </c>
      <c r="C35" s="78" t="s">
        <v>176</v>
      </c>
      <c r="D35" s="40" t="s">
        <v>179</v>
      </c>
      <c r="E35" s="40" t="s">
        <v>36</v>
      </c>
      <c r="F35" s="47">
        <v>102008127942</v>
      </c>
      <c r="G35" s="35">
        <v>1116323146</v>
      </c>
      <c r="H35" s="43">
        <v>37681</v>
      </c>
      <c r="I35" s="43">
        <v>45221</v>
      </c>
      <c r="J35" s="41">
        <v>10496</v>
      </c>
      <c r="K35" s="41">
        <v>6998</v>
      </c>
      <c r="L35" s="42">
        <v>0</v>
      </c>
      <c r="M35" s="41">
        <v>841</v>
      </c>
      <c r="N35" s="42">
        <f t="shared" ref="N35:N37" si="40">+J35+K35+L35+M35</f>
        <v>18335</v>
      </c>
      <c r="O35" s="41">
        <v>168</v>
      </c>
      <c r="P35" s="18">
        <v>23</v>
      </c>
      <c r="Q35" s="18"/>
      <c r="R35" s="76">
        <f t="shared" si="35"/>
        <v>23</v>
      </c>
      <c r="S35" s="18">
        <v>0</v>
      </c>
      <c r="T35" s="18">
        <v>0</v>
      </c>
      <c r="U35" s="26">
        <f t="shared" si="2"/>
        <v>9656</v>
      </c>
      <c r="V35" s="26">
        <f t="shared" si="3"/>
        <v>6438</v>
      </c>
      <c r="W35" s="26">
        <f t="shared" si="4"/>
        <v>0</v>
      </c>
      <c r="X35" s="26">
        <f t="shared" si="5"/>
        <v>774</v>
      </c>
      <c r="Y35" s="26">
        <f t="shared" si="6"/>
        <v>0</v>
      </c>
      <c r="Z35" s="26">
        <v>0</v>
      </c>
      <c r="AA35" s="29">
        <f t="shared" si="36"/>
        <v>16868</v>
      </c>
      <c r="AB35" s="30">
        <f t="shared" si="37"/>
        <v>1159</v>
      </c>
      <c r="AC35" s="30">
        <f t="shared" si="38"/>
        <v>127</v>
      </c>
      <c r="AD35" s="26">
        <f t="shared" si="39"/>
        <v>1286</v>
      </c>
      <c r="AE35" s="26"/>
      <c r="AF35" s="19">
        <f t="shared" si="10"/>
        <v>15582</v>
      </c>
      <c r="AG35" s="74" t="s">
        <v>101</v>
      </c>
      <c r="AH35" s="45">
        <v>922010015699585</v>
      </c>
      <c r="AI35" s="45" t="s">
        <v>88</v>
      </c>
      <c r="AJ35" s="60"/>
    </row>
    <row r="36" spans="1:36" s="21" customFormat="1" ht="30" customHeight="1">
      <c r="A36" s="22">
        <v>26</v>
      </c>
      <c r="B36" s="72" t="s">
        <v>174</v>
      </c>
      <c r="C36" s="78" t="s">
        <v>177</v>
      </c>
      <c r="D36" s="40" t="s">
        <v>181</v>
      </c>
      <c r="E36" s="40" t="s">
        <v>36</v>
      </c>
      <c r="F36" s="47">
        <v>102008132319</v>
      </c>
      <c r="G36" s="35">
        <v>1116323119</v>
      </c>
      <c r="H36" s="43">
        <v>36875</v>
      </c>
      <c r="I36" s="43">
        <v>45224</v>
      </c>
      <c r="J36" s="41">
        <v>10496</v>
      </c>
      <c r="K36" s="41">
        <v>6998</v>
      </c>
      <c r="L36" s="42">
        <v>0</v>
      </c>
      <c r="M36" s="41">
        <v>841</v>
      </c>
      <c r="N36" s="42">
        <f t="shared" si="40"/>
        <v>18335</v>
      </c>
      <c r="O36" s="41">
        <v>168</v>
      </c>
      <c r="P36" s="18">
        <v>24</v>
      </c>
      <c r="Q36" s="18"/>
      <c r="R36" s="76">
        <f t="shared" si="35"/>
        <v>24</v>
      </c>
      <c r="S36" s="18">
        <v>0</v>
      </c>
      <c r="T36" s="18">
        <v>0</v>
      </c>
      <c r="U36" s="26">
        <f t="shared" si="2"/>
        <v>10076</v>
      </c>
      <c r="V36" s="26">
        <f t="shared" si="3"/>
        <v>6718</v>
      </c>
      <c r="W36" s="26">
        <f t="shared" si="4"/>
        <v>0</v>
      </c>
      <c r="X36" s="26">
        <f t="shared" si="5"/>
        <v>807</v>
      </c>
      <c r="Y36" s="26">
        <f t="shared" si="6"/>
        <v>0</v>
      </c>
      <c r="Z36" s="26">
        <v>0</v>
      </c>
      <c r="AA36" s="29">
        <f t="shared" si="36"/>
        <v>17601</v>
      </c>
      <c r="AB36" s="30">
        <f t="shared" si="37"/>
        <v>1209</v>
      </c>
      <c r="AC36" s="30">
        <f t="shared" si="38"/>
        <v>133</v>
      </c>
      <c r="AD36" s="26">
        <f t="shared" si="39"/>
        <v>1342</v>
      </c>
      <c r="AE36" s="26"/>
      <c r="AF36" s="19">
        <f t="shared" si="10"/>
        <v>16259</v>
      </c>
      <c r="AG36" s="74" t="s">
        <v>184</v>
      </c>
      <c r="AH36" s="45">
        <v>3148907441</v>
      </c>
      <c r="AI36" s="45" t="s">
        <v>182</v>
      </c>
      <c r="AJ36" s="60"/>
    </row>
    <row r="37" spans="1:36" s="21" customFormat="1" ht="30" customHeight="1">
      <c r="A37" s="22">
        <v>27</v>
      </c>
      <c r="B37" s="72" t="s">
        <v>175</v>
      </c>
      <c r="C37" s="78" t="s">
        <v>178</v>
      </c>
      <c r="D37" s="40" t="s">
        <v>180</v>
      </c>
      <c r="E37" s="40" t="s">
        <v>36</v>
      </c>
      <c r="F37" s="47">
        <v>101757554102</v>
      </c>
      <c r="G37" s="35">
        <v>1116324796</v>
      </c>
      <c r="H37" s="43">
        <v>37271</v>
      </c>
      <c r="I37" s="43">
        <v>45224</v>
      </c>
      <c r="J37" s="41">
        <v>10496</v>
      </c>
      <c r="K37" s="41">
        <v>6998</v>
      </c>
      <c r="L37" s="42">
        <v>0</v>
      </c>
      <c r="M37" s="41">
        <v>841</v>
      </c>
      <c r="N37" s="42">
        <f t="shared" si="40"/>
        <v>18335</v>
      </c>
      <c r="O37" s="41">
        <v>168</v>
      </c>
      <c r="P37" s="18">
        <v>24</v>
      </c>
      <c r="Q37" s="18"/>
      <c r="R37" s="76">
        <f t="shared" si="35"/>
        <v>24</v>
      </c>
      <c r="S37" s="18">
        <v>0</v>
      </c>
      <c r="T37" s="18">
        <v>0</v>
      </c>
      <c r="U37" s="26">
        <f t="shared" si="2"/>
        <v>10076</v>
      </c>
      <c r="V37" s="26">
        <f t="shared" si="3"/>
        <v>6718</v>
      </c>
      <c r="W37" s="26">
        <f t="shared" si="4"/>
        <v>0</v>
      </c>
      <c r="X37" s="26">
        <f t="shared" si="5"/>
        <v>807</v>
      </c>
      <c r="Y37" s="26">
        <f t="shared" si="6"/>
        <v>0</v>
      </c>
      <c r="Z37" s="26">
        <v>0</v>
      </c>
      <c r="AA37" s="29">
        <f t="shared" si="36"/>
        <v>17601</v>
      </c>
      <c r="AB37" s="30">
        <f t="shared" si="37"/>
        <v>1209</v>
      </c>
      <c r="AC37" s="30">
        <f t="shared" si="38"/>
        <v>133</v>
      </c>
      <c r="AD37" s="26">
        <f t="shared" si="39"/>
        <v>1342</v>
      </c>
      <c r="AE37" s="26"/>
      <c r="AF37" s="19">
        <f t="shared" si="10"/>
        <v>16259</v>
      </c>
      <c r="AG37" s="74" t="s">
        <v>165</v>
      </c>
      <c r="AH37" s="45">
        <v>8346432882</v>
      </c>
      <c r="AI37" s="45" t="s">
        <v>183</v>
      </c>
      <c r="AJ37" s="60"/>
    </row>
    <row r="38" spans="1:36" s="21" customFormat="1" ht="30" customHeight="1">
      <c r="A38" s="22">
        <v>28</v>
      </c>
      <c r="B38" s="72" t="s">
        <v>187</v>
      </c>
      <c r="C38" s="78" t="s">
        <v>188</v>
      </c>
      <c r="D38" s="40" t="s">
        <v>189</v>
      </c>
      <c r="E38" s="40" t="s">
        <v>36</v>
      </c>
      <c r="F38" s="47">
        <v>101168490830</v>
      </c>
      <c r="G38" s="35">
        <v>1116338264</v>
      </c>
      <c r="H38" s="43">
        <v>32217</v>
      </c>
      <c r="I38" s="43">
        <v>45233</v>
      </c>
      <c r="J38" s="41">
        <v>10496</v>
      </c>
      <c r="K38" s="41">
        <v>6998</v>
      </c>
      <c r="L38" s="42">
        <v>0</v>
      </c>
      <c r="M38" s="41">
        <v>841</v>
      </c>
      <c r="N38" s="42">
        <f t="shared" ref="N38" si="41">+J38+K38+L38+M38</f>
        <v>18335</v>
      </c>
      <c r="O38" s="41">
        <v>168</v>
      </c>
      <c r="P38" s="18">
        <v>24</v>
      </c>
      <c r="Q38" s="18"/>
      <c r="R38" s="76">
        <f t="shared" si="35"/>
        <v>24</v>
      </c>
      <c r="S38" s="18">
        <v>0</v>
      </c>
      <c r="T38" s="18">
        <v>0</v>
      </c>
      <c r="U38" s="26">
        <f t="shared" si="2"/>
        <v>10076</v>
      </c>
      <c r="V38" s="26">
        <f t="shared" si="3"/>
        <v>6718</v>
      </c>
      <c r="W38" s="26">
        <f t="shared" si="4"/>
        <v>0</v>
      </c>
      <c r="X38" s="26">
        <f t="shared" si="5"/>
        <v>807</v>
      </c>
      <c r="Y38" s="26">
        <f t="shared" ref="Y38:Y43" si="42">ROUND(O38*S38,0)</f>
        <v>0</v>
      </c>
      <c r="Z38" s="26">
        <v>0</v>
      </c>
      <c r="AA38" s="29">
        <f t="shared" ref="AA38:AA43" si="43">+U38+V38+W38+X38+Y38+Z38</f>
        <v>17601</v>
      </c>
      <c r="AB38" s="30">
        <f t="shared" si="37"/>
        <v>1209</v>
      </c>
      <c r="AC38" s="30">
        <f t="shared" si="38"/>
        <v>133</v>
      </c>
      <c r="AD38" s="26">
        <f t="shared" si="39"/>
        <v>1342</v>
      </c>
      <c r="AE38" s="26"/>
      <c r="AF38" s="19">
        <f t="shared" si="10"/>
        <v>16259</v>
      </c>
      <c r="AG38" s="74" t="s">
        <v>191</v>
      </c>
      <c r="AH38" s="45">
        <v>235501503464</v>
      </c>
      <c r="AI38" s="45" t="s">
        <v>190</v>
      </c>
      <c r="AJ38" s="60"/>
    </row>
    <row r="39" spans="1:36" s="21" customFormat="1" ht="30" customHeight="1">
      <c r="A39" s="22">
        <v>29</v>
      </c>
      <c r="B39" s="72" t="s">
        <v>192</v>
      </c>
      <c r="C39" s="78" t="s">
        <v>197</v>
      </c>
      <c r="D39" s="40" t="s">
        <v>202</v>
      </c>
      <c r="E39" s="40" t="s">
        <v>36</v>
      </c>
      <c r="F39" s="47">
        <v>101141662870</v>
      </c>
      <c r="G39" s="35">
        <v>1116347285</v>
      </c>
      <c r="H39" s="43">
        <v>36318</v>
      </c>
      <c r="I39" s="43">
        <v>45261</v>
      </c>
      <c r="J39" s="41">
        <v>10496</v>
      </c>
      <c r="K39" s="41">
        <v>6998</v>
      </c>
      <c r="L39" s="42">
        <v>0</v>
      </c>
      <c r="M39" s="41">
        <v>841</v>
      </c>
      <c r="N39" s="42">
        <f t="shared" ref="N39:N43" si="44">+J39+K39+L39+M39</f>
        <v>18335</v>
      </c>
      <c r="O39" s="41">
        <v>168</v>
      </c>
      <c r="P39" s="18">
        <v>17</v>
      </c>
      <c r="Q39" s="18"/>
      <c r="R39" s="76">
        <f t="shared" si="35"/>
        <v>17</v>
      </c>
      <c r="S39" s="18">
        <v>0</v>
      </c>
      <c r="T39" s="18">
        <v>0</v>
      </c>
      <c r="U39" s="26">
        <f t="shared" si="2"/>
        <v>7137</v>
      </c>
      <c r="V39" s="26">
        <f t="shared" si="3"/>
        <v>4759</v>
      </c>
      <c r="W39" s="26">
        <f t="shared" si="4"/>
        <v>0</v>
      </c>
      <c r="X39" s="26">
        <f t="shared" si="5"/>
        <v>572</v>
      </c>
      <c r="Y39" s="26">
        <f t="shared" si="42"/>
        <v>0</v>
      </c>
      <c r="Z39" s="26">
        <v>0</v>
      </c>
      <c r="AA39" s="29">
        <f t="shared" si="43"/>
        <v>12468</v>
      </c>
      <c r="AB39" s="30">
        <f t="shared" si="37"/>
        <v>856</v>
      </c>
      <c r="AC39" s="30">
        <f t="shared" si="38"/>
        <v>94</v>
      </c>
      <c r="AD39" s="26">
        <f t="shared" si="39"/>
        <v>950</v>
      </c>
      <c r="AE39" s="26"/>
      <c r="AF39" s="19">
        <f t="shared" si="10"/>
        <v>11518</v>
      </c>
      <c r="AG39" s="74" t="s">
        <v>214</v>
      </c>
      <c r="AH39" s="45" t="s">
        <v>207</v>
      </c>
      <c r="AI39" s="45" t="s">
        <v>209</v>
      </c>
      <c r="AJ39" s="60"/>
    </row>
    <row r="40" spans="1:36" s="21" customFormat="1" ht="30" customHeight="1">
      <c r="A40" s="22">
        <v>30</v>
      </c>
      <c r="B40" s="72" t="s">
        <v>193</v>
      </c>
      <c r="C40" s="78" t="s">
        <v>198</v>
      </c>
      <c r="D40" s="40" t="s">
        <v>203</v>
      </c>
      <c r="E40" s="40" t="s">
        <v>36</v>
      </c>
      <c r="F40" s="47">
        <v>101168490671</v>
      </c>
      <c r="G40" s="35">
        <v>1116349878</v>
      </c>
      <c r="H40" s="43">
        <v>34335</v>
      </c>
      <c r="I40" s="43">
        <v>45273</v>
      </c>
      <c r="J40" s="41">
        <v>10496</v>
      </c>
      <c r="K40" s="41">
        <v>6998</v>
      </c>
      <c r="L40" s="42">
        <v>0</v>
      </c>
      <c r="M40" s="41">
        <v>841</v>
      </c>
      <c r="N40" s="42">
        <f t="shared" si="44"/>
        <v>18335</v>
      </c>
      <c r="O40" s="41">
        <v>168</v>
      </c>
      <c r="P40" s="18">
        <v>21</v>
      </c>
      <c r="Q40" s="18"/>
      <c r="R40" s="76">
        <f t="shared" si="35"/>
        <v>21</v>
      </c>
      <c r="S40" s="18">
        <v>0</v>
      </c>
      <c r="T40" s="18">
        <v>0</v>
      </c>
      <c r="U40" s="26">
        <f t="shared" si="2"/>
        <v>8817</v>
      </c>
      <c r="V40" s="26">
        <f t="shared" si="3"/>
        <v>5878</v>
      </c>
      <c r="W40" s="26">
        <f t="shared" si="4"/>
        <v>0</v>
      </c>
      <c r="X40" s="26">
        <f t="shared" si="5"/>
        <v>706</v>
      </c>
      <c r="Y40" s="26">
        <f t="shared" si="42"/>
        <v>0</v>
      </c>
      <c r="Z40" s="26">
        <v>0</v>
      </c>
      <c r="AA40" s="29">
        <f t="shared" si="43"/>
        <v>15401</v>
      </c>
      <c r="AB40" s="30">
        <f t="shared" si="37"/>
        <v>1058</v>
      </c>
      <c r="AC40" s="30">
        <f t="shared" si="38"/>
        <v>116</v>
      </c>
      <c r="AD40" s="26">
        <f t="shared" si="39"/>
        <v>1174</v>
      </c>
      <c r="AE40" s="26"/>
      <c r="AF40" s="19">
        <f t="shared" si="10"/>
        <v>14227</v>
      </c>
      <c r="AG40" s="74" t="s">
        <v>191</v>
      </c>
      <c r="AH40" s="45">
        <v>182101504257</v>
      </c>
      <c r="AI40" s="45" t="s">
        <v>210</v>
      </c>
      <c r="AJ40" s="60"/>
    </row>
    <row r="41" spans="1:36" s="21" customFormat="1" ht="30" customHeight="1">
      <c r="A41" s="22">
        <v>31</v>
      </c>
      <c r="B41" s="72" t="s">
        <v>194</v>
      </c>
      <c r="C41" s="78" t="s">
        <v>199</v>
      </c>
      <c r="D41" s="40" t="s">
        <v>204</v>
      </c>
      <c r="E41" s="40" t="s">
        <v>36</v>
      </c>
      <c r="F41" s="47">
        <v>101505816526</v>
      </c>
      <c r="G41" s="35">
        <v>1116353967</v>
      </c>
      <c r="H41" s="43">
        <v>30053</v>
      </c>
      <c r="I41" s="43">
        <v>45277</v>
      </c>
      <c r="J41" s="41">
        <v>10496</v>
      </c>
      <c r="K41" s="41">
        <v>6998</v>
      </c>
      <c r="L41" s="42">
        <v>0</v>
      </c>
      <c r="M41" s="41">
        <v>841</v>
      </c>
      <c r="N41" s="42">
        <f t="shared" si="44"/>
        <v>18335</v>
      </c>
      <c r="O41" s="41">
        <v>168</v>
      </c>
      <c r="P41" s="18">
        <v>25</v>
      </c>
      <c r="Q41" s="18"/>
      <c r="R41" s="76">
        <f t="shared" si="35"/>
        <v>25</v>
      </c>
      <c r="S41" s="18">
        <v>0</v>
      </c>
      <c r="T41" s="18">
        <v>0</v>
      </c>
      <c r="U41" s="26">
        <f t="shared" si="2"/>
        <v>10496</v>
      </c>
      <c r="V41" s="26">
        <f t="shared" si="3"/>
        <v>6998</v>
      </c>
      <c r="W41" s="26">
        <f t="shared" si="4"/>
        <v>0</v>
      </c>
      <c r="X41" s="26">
        <f t="shared" si="5"/>
        <v>841</v>
      </c>
      <c r="Y41" s="26">
        <f t="shared" si="42"/>
        <v>0</v>
      </c>
      <c r="Z41" s="26">
        <v>0</v>
      </c>
      <c r="AA41" s="29">
        <f t="shared" si="43"/>
        <v>18335</v>
      </c>
      <c r="AB41" s="30">
        <f t="shared" si="37"/>
        <v>1260</v>
      </c>
      <c r="AC41" s="30">
        <f t="shared" si="38"/>
        <v>138</v>
      </c>
      <c r="AD41" s="26">
        <f t="shared" si="39"/>
        <v>1398</v>
      </c>
      <c r="AE41" s="26"/>
      <c r="AF41" s="19">
        <f t="shared" si="10"/>
        <v>16937</v>
      </c>
      <c r="AG41" s="74" t="s">
        <v>215</v>
      </c>
      <c r="AH41" s="45">
        <v>50100637388178</v>
      </c>
      <c r="AI41" s="45" t="s">
        <v>211</v>
      </c>
      <c r="AJ41" s="60"/>
    </row>
    <row r="42" spans="1:36" s="21" customFormat="1" ht="30" customHeight="1">
      <c r="A42" s="22">
        <v>32</v>
      </c>
      <c r="B42" s="72" t="s">
        <v>195</v>
      </c>
      <c r="C42" s="78" t="s">
        <v>200</v>
      </c>
      <c r="D42" s="40" t="s">
        <v>205</v>
      </c>
      <c r="E42" s="40" t="s">
        <v>36</v>
      </c>
      <c r="F42" s="47">
        <v>101109876446</v>
      </c>
      <c r="G42" s="35">
        <v>1116349944</v>
      </c>
      <c r="H42" s="43">
        <v>31743</v>
      </c>
      <c r="I42" s="43">
        <v>45282</v>
      </c>
      <c r="J42" s="41">
        <v>10496</v>
      </c>
      <c r="K42" s="41">
        <v>6998</v>
      </c>
      <c r="L42" s="42">
        <v>0</v>
      </c>
      <c r="M42" s="41">
        <v>841</v>
      </c>
      <c r="N42" s="42">
        <f t="shared" si="44"/>
        <v>18335</v>
      </c>
      <c r="O42" s="41">
        <v>168</v>
      </c>
      <c r="P42" s="18">
        <v>25</v>
      </c>
      <c r="Q42" s="18"/>
      <c r="R42" s="76">
        <f t="shared" si="35"/>
        <v>25</v>
      </c>
      <c r="S42" s="18">
        <v>0</v>
      </c>
      <c r="T42" s="18">
        <v>0</v>
      </c>
      <c r="U42" s="26">
        <f t="shared" si="2"/>
        <v>10496</v>
      </c>
      <c r="V42" s="26">
        <f t="shared" si="3"/>
        <v>6998</v>
      </c>
      <c r="W42" s="26">
        <f t="shared" si="4"/>
        <v>0</v>
      </c>
      <c r="X42" s="26">
        <f t="shared" si="5"/>
        <v>841</v>
      </c>
      <c r="Y42" s="26">
        <f t="shared" si="42"/>
        <v>0</v>
      </c>
      <c r="Z42" s="26">
        <v>0</v>
      </c>
      <c r="AA42" s="29">
        <f t="shared" si="43"/>
        <v>18335</v>
      </c>
      <c r="AB42" s="30">
        <f t="shared" si="37"/>
        <v>1260</v>
      </c>
      <c r="AC42" s="30">
        <f t="shared" si="38"/>
        <v>138</v>
      </c>
      <c r="AD42" s="26">
        <f t="shared" si="39"/>
        <v>1398</v>
      </c>
      <c r="AE42" s="26"/>
      <c r="AF42" s="19">
        <f t="shared" si="10"/>
        <v>16937</v>
      </c>
      <c r="AG42" s="74" t="s">
        <v>216</v>
      </c>
      <c r="AH42" s="80" t="s">
        <v>217</v>
      </c>
      <c r="AI42" s="45" t="s">
        <v>212</v>
      </c>
      <c r="AJ42" s="60"/>
    </row>
    <row r="43" spans="1:36" s="21" customFormat="1" ht="30" customHeight="1">
      <c r="A43" s="22">
        <v>33</v>
      </c>
      <c r="B43" s="72" t="s">
        <v>196</v>
      </c>
      <c r="C43" s="78" t="s">
        <v>201</v>
      </c>
      <c r="D43" s="40" t="s">
        <v>206</v>
      </c>
      <c r="E43" s="40" t="s">
        <v>36</v>
      </c>
      <c r="F43" s="47">
        <v>102027061564</v>
      </c>
      <c r="G43" s="35">
        <v>1116353996</v>
      </c>
      <c r="H43" s="43">
        <v>27030</v>
      </c>
      <c r="I43" s="43">
        <v>45286</v>
      </c>
      <c r="J43" s="41">
        <v>10496</v>
      </c>
      <c r="K43" s="41">
        <v>6998</v>
      </c>
      <c r="L43" s="42">
        <v>0</v>
      </c>
      <c r="M43" s="41">
        <v>841</v>
      </c>
      <c r="N43" s="42">
        <f t="shared" si="44"/>
        <v>18335</v>
      </c>
      <c r="O43" s="41">
        <v>168</v>
      </c>
      <c r="P43" s="18">
        <v>23</v>
      </c>
      <c r="Q43" s="18"/>
      <c r="R43" s="76">
        <f t="shared" si="35"/>
        <v>23</v>
      </c>
      <c r="S43" s="18">
        <v>0</v>
      </c>
      <c r="T43" s="18">
        <v>0</v>
      </c>
      <c r="U43" s="26">
        <f t="shared" si="2"/>
        <v>9656</v>
      </c>
      <c r="V43" s="26">
        <f t="shared" si="3"/>
        <v>6438</v>
      </c>
      <c r="W43" s="26">
        <f t="shared" si="4"/>
        <v>0</v>
      </c>
      <c r="X43" s="26">
        <f t="shared" si="5"/>
        <v>774</v>
      </c>
      <c r="Y43" s="26">
        <f t="shared" si="42"/>
        <v>0</v>
      </c>
      <c r="Z43" s="26">
        <v>0</v>
      </c>
      <c r="AA43" s="29">
        <f t="shared" si="43"/>
        <v>16868</v>
      </c>
      <c r="AB43" s="30">
        <f t="shared" si="37"/>
        <v>1159</v>
      </c>
      <c r="AC43" s="30">
        <f t="shared" si="38"/>
        <v>127</v>
      </c>
      <c r="AD43" s="26">
        <f t="shared" si="39"/>
        <v>1286</v>
      </c>
      <c r="AE43" s="26"/>
      <c r="AF43" s="19">
        <f t="shared" si="10"/>
        <v>15582</v>
      </c>
      <c r="AG43" s="74" t="s">
        <v>216</v>
      </c>
      <c r="AH43" s="45" t="s">
        <v>208</v>
      </c>
      <c r="AI43" s="45" t="s">
        <v>213</v>
      </c>
      <c r="AJ43" s="60"/>
    </row>
    <row r="44" spans="1:36" s="21" customFormat="1" ht="30" customHeight="1">
      <c r="A44" s="22">
        <v>34</v>
      </c>
      <c r="B44" s="72" t="s">
        <v>218</v>
      </c>
      <c r="C44" s="78" t="s">
        <v>222</v>
      </c>
      <c r="D44" s="40" t="s">
        <v>223</v>
      </c>
      <c r="E44" s="40" t="s">
        <v>36</v>
      </c>
      <c r="F44" s="47">
        <v>100991517456</v>
      </c>
      <c r="G44" s="35">
        <v>1116367147</v>
      </c>
      <c r="H44" s="43">
        <v>32509</v>
      </c>
      <c r="I44" s="43">
        <v>45306</v>
      </c>
      <c r="J44" s="41">
        <v>10496</v>
      </c>
      <c r="K44" s="41">
        <v>6998</v>
      </c>
      <c r="L44" s="42">
        <v>0</v>
      </c>
      <c r="M44" s="41">
        <v>841</v>
      </c>
      <c r="N44" s="42">
        <f t="shared" ref="N44:N49" si="45">+J44+K44+L44+M44</f>
        <v>18335</v>
      </c>
      <c r="O44" s="41">
        <v>168</v>
      </c>
      <c r="P44" s="18">
        <v>19</v>
      </c>
      <c r="Q44" s="18"/>
      <c r="R44" s="76">
        <f t="shared" si="35"/>
        <v>19</v>
      </c>
      <c r="S44" s="18">
        <v>0</v>
      </c>
      <c r="T44" s="18">
        <v>0</v>
      </c>
      <c r="U44" s="26">
        <f t="shared" si="2"/>
        <v>7977</v>
      </c>
      <c r="V44" s="26">
        <f t="shared" si="3"/>
        <v>5318</v>
      </c>
      <c r="W44" s="26">
        <f t="shared" si="4"/>
        <v>0</v>
      </c>
      <c r="X44" s="26">
        <f t="shared" ref="X44:X47" si="46">ROUND(M44/$D$4*R44,0)</f>
        <v>639</v>
      </c>
      <c r="Y44" s="26">
        <f t="shared" ref="Y44:Y47" si="47">ROUND(O44*S44,0)</f>
        <v>0</v>
      </c>
      <c r="Z44" s="26">
        <v>0</v>
      </c>
      <c r="AA44" s="29">
        <f t="shared" ref="AA44:AA49" si="48">+U44+V44+W44+X44+Y44+Z44</f>
        <v>13934</v>
      </c>
      <c r="AB44" s="30">
        <f t="shared" ref="AB44:AB49" si="49">+ROUND(U44*12%,0)</f>
        <v>957</v>
      </c>
      <c r="AC44" s="30">
        <f t="shared" ref="AC44:AC47" si="50">+CEILING(AA44*0.75%,1)</f>
        <v>105</v>
      </c>
      <c r="AD44" s="26">
        <f t="shared" ref="AD44:AD49" si="51">+AC44+AB44</f>
        <v>1062</v>
      </c>
      <c r="AE44" s="26"/>
      <c r="AF44" s="19">
        <f t="shared" si="10"/>
        <v>12872</v>
      </c>
      <c r="AG44" s="74" t="s">
        <v>184</v>
      </c>
      <c r="AH44" s="45">
        <v>3781537192</v>
      </c>
      <c r="AI44" s="45" t="s">
        <v>230</v>
      </c>
      <c r="AJ44" s="60"/>
    </row>
    <row r="45" spans="1:36" s="21" customFormat="1" ht="30" customHeight="1">
      <c r="A45" s="22">
        <v>35</v>
      </c>
      <c r="B45" s="72" t="s">
        <v>219</v>
      </c>
      <c r="C45" s="78" t="s">
        <v>224</v>
      </c>
      <c r="D45" s="40" t="s">
        <v>225</v>
      </c>
      <c r="E45" s="40" t="s">
        <v>36</v>
      </c>
      <c r="F45" s="47">
        <v>100652454906</v>
      </c>
      <c r="G45" s="35">
        <v>1116367155</v>
      </c>
      <c r="H45" s="43">
        <v>35065</v>
      </c>
      <c r="I45" s="43">
        <v>45307</v>
      </c>
      <c r="J45" s="41">
        <v>10496</v>
      </c>
      <c r="K45" s="41">
        <v>6998</v>
      </c>
      <c r="L45" s="42">
        <v>0</v>
      </c>
      <c r="M45" s="41">
        <v>841</v>
      </c>
      <c r="N45" s="42">
        <f t="shared" si="45"/>
        <v>18335</v>
      </c>
      <c r="O45" s="41">
        <v>168</v>
      </c>
      <c r="P45" s="18">
        <v>20</v>
      </c>
      <c r="Q45" s="18"/>
      <c r="R45" s="76">
        <f t="shared" si="35"/>
        <v>20</v>
      </c>
      <c r="S45" s="18">
        <v>0</v>
      </c>
      <c r="T45" s="18">
        <v>0</v>
      </c>
      <c r="U45" s="26">
        <f t="shared" si="2"/>
        <v>8397</v>
      </c>
      <c r="V45" s="26">
        <f t="shared" si="3"/>
        <v>5598</v>
      </c>
      <c r="W45" s="26">
        <f t="shared" si="4"/>
        <v>0</v>
      </c>
      <c r="X45" s="26">
        <f t="shared" si="46"/>
        <v>673</v>
      </c>
      <c r="Y45" s="26">
        <f t="shared" si="47"/>
        <v>0</v>
      </c>
      <c r="Z45" s="26">
        <v>0</v>
      </c>
      <c r="AA45" s="29">
        <f t="shared" si="48"/>
        <v>14668</v>
      </c>
      <c r="AB45" s="30">
        <f t="shared" si="49"/>
        <v>1008</v>
      </c>
      <c r="AC45" s="30">
        <f t="shared" si="50"/>
        <v>111</v>
      </c>
      <c r="AD45" s="26">
        <f t="shared" si="51"/>
        <v>1119</v>
      </c>
      <c r="AE45" s="26"/>
      <c r="AF45" s="19">
        <f t="shared" si="10"/>
        <v>13549</v>
      </c>
      <c r="AG45" s="74" t="s">
        <v>165</v>
      </c>
      <c r="AH45" s="45">
        <v>1847415668</v>
      </c>
      <c r="AI45" s="45" t="s">
        <v>231</v>
      </c>
      <c r="AJ45" s="60"/>
    </row>
    <row r="46" spans="1:36" s="21" customFormat="1" ht="30" customHeight="1">
      <c r="A46" s="22">
        <v>36</v>
      </c>
      <c r="B46" s="72" t="s">
        <v>220</v>
      </c>
      <c r="C46" s="78" t="s">
        <v>226</v>
      </c>
      <c r="D46" s="40" t="s">
        <v>227</v>
      </c>
      <c r="E46" s="40" t="s">
        <v>36</v>
      </c>
      <c r="F46" s="47">
        <v>102035716092</v>
      </c>
      <c r="G46" s="35">
        <v>1116367164</v>
      </c>
      <c r="H46" s="43">
        <v>37206</v>
      </c>
      <c r="I46" s="43">
        <v>45310</v>
      </c>
      <c r="J46" s="41">
        <v>10496</v>
      </c>
      <c r="K46" s="41">
        <v>6998</v>
      </c>
      <c r="L46" s="42">
        <v>0</v>
      </c>
      <c r="M46" s="41">
        <v>841</v>
      </c>
      <c r="N46" s="42">
        <f t="shared" si="45"/>
        <v>18335</v>
      </c>
      <c r="O46" s="41">
        <v>168</v>
      </c>
      <c r="P46" s="18">
        <v>24</v>
      </c>
      <c r="Q46" s="18"/>
      <c r="R46" s="76">
        <f t="shared" si="35"/>
        <v>24</v>
      </c>
      <c r="S46" s="18">
        <v>0</v>
      </c>
      <c r="T46" s="18">
        <v>0</v>
      </c>
      <c r="U46" s="26">
        <f t="shared" si="2"/>
        <v>10076</v>
      </c>
      <c r="V46" s="26">
        <f t="shared" si="3"/>
        <v>6718</v>
      </c>
      <c r="W46" s="26">
        <f t="shared" si="4"/>
        <v>0</v>
      </c>
      <c r="X46" s="26">
        <f t="shared" si="46"/>
        <v>807</v>
      </c>
      <c r="Y46" s="26">
        <f t="shared" si="47"/>
        <v>0</v>
      </c>
      <c r="Z46" s="26">
        <v>0</v>
      </c>
      <c r="AA46" s="29">
        <f t="shared" si="48"/>
        <v>17601</v>
      </c>
      <c r="AB46" s="30">
        <f t="shared" si="49"/>
        <v>1209</v>
      </c>
      <c r="AC46" s="30">
        <f t="shared" si="50"/>
        <v>133</v>
      </c>
      <c r="AD46" s="26">
        <f t="shared" si="51"/>
        <v>1342</v>
      </c>
      <c r="AE46" s="26"/>
      <c r="AF46" s="19">
        <f t="shared" si="10"/>
        <v>16259</v>
      </c>
      <c r="AG46" s="74" t="s">
        <v>154</v>
      </c>
      <c r="AH46" s="45">
        <v>32830910177</v>
      </c>
      <c r="AI46" s="45" t="s">
        <v>232</v>
      </c>
      <c r="AJ46" s="60"/>
    </row>
    <row r="47" spans="1:36" s="21" customFormat="1" ht="30" customHeight="1">
      <c r="A47" s="22">
        <v>37</v>
      </c>
      <c r="B47" s="72" t="s">
        <v>221</v>
      </c>
      <c r="C47" s="78" t="s">
        <v>228</v>
      </c>
      <c r="D47" s="40" t="s">
        <v>229</v>
      </c>
      <c r="E47" s="40" t="s">
        <v>36</v>
      </c>
      <c r="F47" s="47">
        <v>102033361978</v>
      </c>
      <c r="G47" s="35">
        <v>1116367175</v>
      </c>
      <c r="H47" s="43">
        <v>34577</v>
      </c>
      <c r="I47" s="43">
        <v>45310</v>
      </c>
      <c r="J47" s="41">
        <v>10496</v>
      </c>
      <c r="K47" s="41">
        <v>6998</v>
      </c>
      <c r="L47" s="42">
        <v>0</v>
      </c>
      <c r="M47" s="41">
        <v>841</v>
      </c>
      <c r="N47" s="42">
        <f t="shared" si="45"/>
        <v>18335</v>
      </c>
      <c r="O47" s="41">
        <v>168</v>
      </c>
      <c r="P47" s="18">
        <v>23</v>
      </c>
      <c r="Q47" s="18"/>
      <c r="R47" s="76">
        <f t="shared" si="35"/>
        <v>23</v>
      </c>
      <c r="S47" s="18">
        <v>0</v>
      </c>
      <c r="T47" s="18">
        <v>0</v>
      </c>
      <c r="U47" s="26">
        <f t="shared" si="2"/>
        <v>9656</v>
      </c>
      <c r="V47" s="26">
        <f t="shared" si="3"/>
        <v>6438</v>
      </c>
      <c r="W47" s="26">
        <f t="shared" si="4"/>
        <v>0</v>
      </c>
      <c r="X47" s="26">
        <f t="shared" si="46"/>
        <v>774</v>
      </c>
      <c r="Y47" s="26">
        <f t="shared" si="47"/>
        <v>0</v>
      </c>
      <c r="Z47" s="26">
        <v>0</v>
      </c>
      <c r="AA47" s="29">
        <f t="shared" si="48"/>
        <v>16868</v>
      </c>
      <c r="AB47" s="30">
        <f t="shared" si="49"/>
        <v>1159</v>
      </c>
      <c r="AC47" s="30">
        <f t="shared" si="50"/>
        <v>127</v>
      </c>
      <c r="AD47" s="26">
        <f t="shared" si="51"/>
        <v>1286</v>
      </c>
      <c r="AE47" s="26"/>
      <c r="AF47" s="19">
        <f t="shared" si="10"/>
        <v>15582</v>
      </c>
      <c r="AG47" s="74" t="s">
        <v>234</v>
      </c>
      <c r="AH47" s="45">
        <v>20266703886</v>
      </c>
      <c r="AI47" s="45" t="s">
        <v>233</v>
      </c>
      <c r="AJ47" s="60"/>
    </row>
    <row r="48" spans="1:36" s="21" customFormat="1" ht="30" customHeight="1">
      <c r="A48" s="22">
        <v>38</v>
      </c>
      <c r="B48" s="69" t="s">
        <v>43</v>
      </c>
      <c r="C48" s="70" t="s">
        <v>44</v>
      </c>
      <c r="D48" s="35" t="s">
        <v>45</v>
      </c>
      <c r="E48" s="35" t="s">
        <v>18</v>
      </c>
      <c r="F48" s="38">
        <v>101290835901</v>
      </c>
      <c r="G48" s="35"/>
      <c r="H48" s="36">
        <v>36351</v>
      </c>
      <c r="I48" s="35" t="s">
        <v>78</v>
      </c>
      <c r="J48" s="41">
        <v>12729</v>
      </c>
      <c r="K48" s="41">
        <v>8486</v>
      </c>
      <c r="L48" s="41">
        <v>0</v>
      </c>
      <c r="M48" s="41">
        <v>1020</v>
      </c>
      <c r="N48" s="42">
        <f t="shared" si="45"/>
        <v>22235</v>
      </c>
      <c r="O48" s="41">
        <v>204</v>
      </c>
      <c r="P48" s="18">
        <v>25</v>
      </c>
      <c r="Q48" s="18"/>
      <c r="R48" s="18">
        <f t="shared" si="35"/>
        <v>25</v>
      </c>
      <c r="S48" s="18">
        <v>0</v>
      </c>
      <c r="T48" s="18">
        <v>0</v>
      </c>
      <c r="U48" s="26">
        <f>ROUND(J48/$D$4*R48,0)</f>
        <v>12729</v>
      </c>
      <c r="V48" s="26">
        <f>ROUND(K48/$D$4*R48,0)</f>
        <v>8486</v>
      </c>
      <c r="W48" s="26">
        <f>L48/$D$4*R48</f>
        <v>0</v>
      </c>
      <c r="X48" s="26">
        <f>ROUND(M48/$D$4*R48,0)</f>
        <v>1020</v>
      </c>
      <c r="Y48" s="26">
        <f>ROUND(O48*S48,0)</f>
        <v>0</v>
      </c>
      <c r="Z48" s="26">
        <v>0</v>
      </c>
      <c r="AA48" s="29">
        <f t="shared" si="48"/>
        <v>22235</v>
      </c>
      <c r="AB48" s="30">
        <f t="shared" si="49"/>
        <v>1527</v>
      </c>
      <c r="AC48" s="30">
        <f t="shared" ref="AC48:AC49" si="52">+CEILING(AA48*0%,1)</f>
        <v>0</v>
      </c>
      <c r="AD48" s="19">
        <f t="shared" si="51"/>
        <v>1527</v>
      </c>
      <c r="AE48" s="19">
        <f>3000/D4*P48</f>
        <v>3000</v>
      </c>
      <c r="AF48" s="19">
        <f>AA48-AD48+AE48</f>
        <v>23708</v>
      </c>
      <c r="AG48" s="20" t="s">
        <v>34</v>
      </c>
      <c r="AH48" s="60" t="s">
        <v>86</v>
      </c>
      <c r="AI48" s="61" t="s">
        <v>83</v>
      </c>
    </row>
    <row r="49" spans="1:35" s="21" customFormat="1" ht="30" customHeight="1">
      <c r="A49" s="22">
        <v>39</v>
      </c>
      <c r="B49" s="69" t="s">
        <v>158</v>
      </c>
      <c r="C49" s="78" t="s">
        <v>159</v>
      </c>
      <c r="D49" s="40" t="s">
        <v>160</v>
      </c>
      <c r="E49" s="40" t="s">
        <v>18</v>
      </c>
      <c r="F49" s="47" t="s">
        <v>161</v>
      </c>
      <c r="G49" s="48"/>
      <c r="H49" s="36">
        <v>35286</v>
      </c>
      <c r="I49" s="36">
        <v>45120</v>
      </c>
      <c r="J49" s="41">
        <v>12729</v>
      </c>
      <c r="K49" s="41">
        <v>8486</v>
      </c>
      <c r="L49" s="41">
        <v>0</v>
      </c>
      <c r="M49" s="41">
        <v>1020</v>
      </c>
      <c r="N49" s="42">
        <f t="shared" si="45"/>
        <v>22235</v>
      </c>
      <c r="O49" s="41">
        <v>204</v>
      </c>
      <c r="P49" s="18">
        <v>25</v>
      </c>
      <c r="Q49" s="18"/>
      <c r="R49" s="18">
        <f t="shared" si="35"/>
        <v>25</v>
      </c>
      <c r="S49" s="18">
        <v>0</v>
      </c>
      <c r="T49" s="18">
        <v>0</v>
      </c>
      <c r="U49" s="26">
        <f>ROUND(J49/$D$4*R49,0)</f>
        <v>12729</v>
      </c>
      <c r="V49" s="26">
        <f>ROUND(K49/$D$4*R49,0)</f>
        <v>8486</v>
      </c>
      <c r="W49" s="26">
        <f>L49/$D$4*R49</f>
        <v>0</v>
      </c>
      <c r="X49" s="26">
        <f>ROUND(M49/$D$4*R49,0)</f>
        <v>1020</v>
      </c>
      <c r="Y49" s="26">
        <f>ROUND(O49*S49,0)</f>
        <v>0</v>
      </c>
      <c r="Z49" s="26">
        <v>0</v>
      </c>
      <c r="AA49" s="29">
        <f t="shared" si="48"/>
        <v>22235</v>
      </c>
      <c r="AB49" s="30">
        <f t="shared" si="49"/>
        <v>1527</v>
      </c>
      <c r="AC49" s="30">
        <f t="shared" si="52"/>
        <v>0</v>
      </c>
      <c r="AD49" s="19">
        <f t="shared" si="51"/>
        <v>1527</v>
      </c>
      <c r="AE49" s="19"/>
      <c r="AF49" s="19">
        <f t="shared" ref="AF49" si="53">AA49-AD49</f>
        <v>20708</v>
      </c>
      <c r="AG49" s="75" t="s">
        <v>165</v>
      </c>
      <c r="AH49" s="60">
        <v>7612604251</v>
      </c>
      <c r="AI49" s="61" t="s">
        <v>167</v>
      </c>
    </row>
    <row r="50" spans="1:35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18">
        <f>SUM(P11:P49)</f>
        <v>892</v>
      </c>
      <c r="Q50" s="18">
        <f t="shared" ref="Q50:AF50" si="54">SUM(Q11:Q49)</f>
        <v>0</v>
      </c>
      <c r="R50" s="18">
        <f t="shared" si="54"/>
        <v>892</v>
      </c>
      <c r="S50" s="18">
        <f t="shared" si="54"/>
        <v>0</v>
      </c>
      <c r="T50" s="18">
        <f t="shared" si="54"/>
        <v>0</v>
      </c>
      <c r="U50" s="18">
        <f t="shared" si="54"/>
        <v>378959</v>
      </c>
      <c r="V50" s="18">
        <f t="shared" si="54"/>
        <v>252661</v>
      </c>
      <c r="W50" s="18">
        <f t="shared" si="54"/>
        <v>0</v>
      </c>
      <c r="X50" s="18">
        <f t="shared" si="54"/>
        <v>30363</v>
      </c>
      <c r="Y50" s="18">
        <f t="shared" si="54"/>
        <v>0</v>
      </c>
      <c r="Z50" s="18">
        <f t="shared" si="54"/>
        <v>0</v>
      </c>
      <c r="AA50" s="18">
        <f t="shared" si="54"/>
        <v>661983</v>
      </c>
      <c r="AB50" s="18">
        <f t="shared" si="54"/>
        <v>45480</v>
      </c>
      <c r="AC50" s="18">
        <f t="shared" si="54"/>
        <v>4656</v>
      </c>
      <c r="AD50" s="18">
        <f t="shared" si="54"/>
        <v>50136</v>
      </c>
      <c r="AE50" s="18">
        <f t="shared" si="54"/>
        <v>3000</v>
      </c>
      <c r="AF50" s="18">
        <f t="shared" si="54"/>
        <v>614847</v>
      </c>
      <c r="AG50" s="66"/>
      <c r="AH50" s="67"/>
      <c r="AI50" s="68"/>
    </row>
    <row r="51" spans="1:35" ht="17.25">
      <c r="E51" s="49"/>
      <c r="F51" s="49"/>
      <c r="G51" s="50"/>
      <c r="H51" s="64"/>
      <c r="I51" s="49"/>
      <c r="J51" s="51"/>
      <c r="K51" s="49"/>
      <c r="L51" s="49"/>
      <c r="M51" s="49"/>
    </row>
    <row r="52" spans="1:35" ht="17.25">
      <c r="E52" s="49"/>
      <c r="F52" s="49"/>
      <c r="G52" s="50"/>
      <c r="H52" s="52"/>
      <c r="I52" s="49"/>
      <c r="J52" s="51"/>
      <c r="K52" s="49"/>
      <c r="L52" s="49"/>
      <c r="M52" s="49"/>
    </row>
    <row r="53" spans="1:35" ht="17.25">
      <c r="E53" s="49"/>
      <c r="F53" s="49"/>
      <c r="G53" s="50"/>
      <c r="H53" s="52"/>
      <c r="I53" s="49"/>
      <c r="J53" s="51"/>
      <c r="K53" s="49"/>
      <c r="L53" s="49"/>
      <c r="M53" s="49"/>
    </row>
    <row r="54" spans="1:35" ht="17.25">
      <c r="E54" s="49"/>
      <c r="F54" s="49"/>
      <c r="G54" s="50"/>
      <c r="H54" s="52"/>
      <c r="I54" s="49"/>
      <c r="J54" s="51"/>
      <c r="K54" s="49"/>
      <c r="L54" s="49"/>
      <c r="M54" s="49"/>
    </row>
    <row r="55" spans="1:35" ht="17.25">
      <c r="E55" s="49"/>
      <c r="F55" s="49"/>
      <c r="G55" s="50"/>
      <c r="H55" s="52"/>
      <c r="I55" s="49"/>
      <c r="J55" s="51"/>
      <c r="K55" s="49"/>
      <c r="L55" s="49"/>
      <c r="M55" s="49"/>
    </row>
    <row r="56" spans="1:35" ht="17.25">
      <c r="E56" s="49"/>
      <c r="F56" s="49"/>
      <c r="G56" s="50"/>
      <c r="H56" s="52"/>
      <c r="I56" s="49"/>
      <c r="J56" s="51"/>
      <c r="K56" s="49"/>
      <c r="L56" s="49"/>
      <c r="M56" s="49"/>
    </row>
    <row r="57" spans="1:35" ht="17.25">
      <c r="E57" s="49"/>
      <c r="F57" s="49"/>
      <c r="G57" s="50"/>
      <c r="H57" s="52"/>
      <c r="I57" s="49"/>
      <c r="J57" s="51"/>
      <c r="K57" s="49"/>
      <c r="L57" s="49"/>
      <c r="M57" s="49"/>
    </row>
  </sheetData>
  <autoFilter ref="A10:AJ10"/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28">
    <cfRule type="duplicateValues" dxfId="27" priority="35"/>
  </conditionalFormatting>
  <conditionalFormatting sqref="G58:G1048576 G50 G1:G13 G15:G17">
    <cfRule type="duplicateValues" dxfId="26" priority="41"/>
  </conditionalFormatting>
  <conditionalFormatting sqref="G14">
    <cfRule type="duplicateValues" dxfId="25" priority="27"/>
  </conditionalFormatting>
  <conditionalFormatting sqref="AH50:AH1048576 AH1:AH34">
    <cfRule type="duplicateValues" dxfId="24" priority="26"/>
  </conditionalFormatting>
  <conditionalFormatting sqref="G32:G34">
    <cfRule type="duplicateValues" dxfId="23" priority="214"/>
  </conditionalFormatting>
  <conditionalFormatting sqref="AH35:AH37">
    <cfRule type="duplicateValues" dxfId="22" priority="15"/>
  </conditionalFormatting>
  <conditionalFormatting sqref="AJ35:AJ37">
    <cfRule type="duplicateValues" dxfId="21" priority="14"/>
  </conditionalFormatting>
  <conditionalFormatting sqref="G35:G37">
    <cfRule type="duplicateValues" dxfId="20" priority="16"/>
  </conditionalFormatting>
  <conditionalFormatting sqref="AH39:AH43">
    <cfRule type="duplicateValues" dxfId="19" priority="9"/>
  </conditionalFormatting>
  <conditionalFormatting sqref="AJ39:AJ43">
    <cfRule type="duplicateValues" dxfId="18" priority="8"/>
  </conditionalFormatting>
  <conditionalFormatting sqref="G39:G43">
    <cfRule type="duplicateValues" dxfId="17" priority="10"/>
  </conditionalFormatting>
  <conditionalFormatting sqref="AH38">
    <cfRule type="duplicateValues" dxfId="16" priority="233"/>
  </conditionalFormatting>
  <conditionalFormatting sqref="AJ38">
    <cfRule type="duplicateValues" dxfId="15" priority="234"/>
  </conditionalFormatting>
  <conditionalFormatting sqref="G38">
    <cfRule type="duplicateValues" dxfId="14" priority="235"/>
  </conditionalFormatting>
  <conditionalFormatting sqref="AH44:AH47">
    <cfRule type="duplicateValues" dxfId="13" priority="6"/>
  </conditionalFormatting>
  <conditionalFormatting sqref="AJ44:AJ47">
    <cfRule type="duplicateValues" dxfId="12" priority="5"/>
  </conditionalFormatting>
  <conditionalFormatting sqref="G44:G47">
    <cfRule type="duplicateValues" dxfId="11" priority="7"/>
  </conditionalFormatting>
  <conditionalFormatting sqref="G18:G31">
    <cfRule type="duplicateValues" dxfId="10" priority="241"/>
  </conditionalFormatting>
  <conditionalFormatting sqref="AJ11:AJ34">
    <cfRule type="duplicateValues" dxfId="9" priority="243"/>
  </conditionalFormatting>
  <conditionalFormatting sqref="B48">
    <cfRule type="duplicateValues" dxfId="8" priority="2"/>
  </conditionalFormatting>
  <conditionalFormatting sqref="G48">
    <cfRule type="duplicateValues" dxfId="7" priority="3"/>
  </conditionalFormatting>
  <conditionalFormatting sqref="G49">
    <cfRule type="duplicateValues" dxfId="6" priority="4"/>
  </conditionalFormatting>
  <conditionalFormatting sqref="B49">
    <cfRule type="duplicateValues" dxfId="5" priority="1"/>
  </conditionalFormatting>
  <printOptions horizontalCentered="1"/>
  <pageMargins left="0" right="0" top="0.59" bottom="0" header="0.31496062992126" footer="0.31496062992126"/>
  <pageSetup paperSize="9" scale="3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5"/>
  <sheetViews>
    <sheetView zoomScale="70" zoomScaleNormal="70" workbookViewId="0">
      <selection activeCell="A11" sqref="A11:XFD12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6" width="11.28515625" style="7" customWidth="1"/>
    <col min="27" max="27" width="13.140625" style="7" customWidth="1"/>
    <col min="28" max="28" width="9.28515625" style="7" customWidth="1"/>
    <col min="29" max="29" width="9.140625" style="7" customWidth="1"/>
    <col min="30" max="31" width="9.42578125" style="7" customWidth="1"/>
    <col min="32" max="32" width="12.28515625" style="7" customWidth="1"/>
    <col min="33" max="33" width="12" style="7" customWidth="1"/>
    <col min="34" max="34" width="22.28515625" style="57" customWidth="1"/>
    <col min="35" max="35" width="14.85546875" style="57" customWidth="1"/>
    <col min="36" max="36" width="9.140625" style="7" customWidth="1"/>
    <col min="37" max="16384" width="9.140625" style="7"/>
  </cols>
  <sheetData>
    <row r="1" spans="1:36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6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36">
      <c r="A3" s="82" t="s">
        <v>235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</row>
    <row r="4" spans="1:36" ht="15.75" customHeight="1">
      <c r="A4" s="8" t="s">
        <v>3</v>
      </c>
      <c r="B4" s="8"/>
      <c r="C4" s="8"/>
      <c r="D4" s="8">
        <v>25</v>
      </c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1:36">
      <c r="A5" s="1" t="s">
        <v>29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81"/>
      <c r="Z5" s="81"/>
      <c r="AA5" s="81"/>
      <c r="AB5" s="81"/>
      <c r="AC5" s="81"/>
      <c r="AD5" s="81"/>
      <c r="AE5" s="81"/>
      <c r="AF5" s="81"/>
      <c r="AG5" s="81"/>
      <c r="AH5" s="81"/>
    </row>
    <row r="6" spans="1:36" ht="19.5" customHeight="1">
      <c r="A6" s="88" t="s">
        <v>22</v>
      </c>
      <c r="B6" s="89"/>
      <c r="C6" s="89"/>
      <c r="D6" s="90"/>
      <c r="E6" s="94" t="s">
        <v>107</v>
      </c>
      <c r="F6" s="95"/>
      <c r="G6" s="95"/>
      <c r="H6" s="95"/>
      <c r="I6" s="95"/>
      <c r="J6" s="95"/>
      <c r="K6" s="95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spans="1:36" ht="54" customHeight="1">
      <c r="A7" s="91"/>
      <c r="B7" s="92"/>
      <c r="C7" s="92"/>
      <c r="D7" s="93"/>
      <c r="E7" s="96"/>
      <c r="F7" s="97"/>
      <c r="G7" s="97"/>
      <c r="H7" s="97"/>
      <c r="I7" s="97"/>
      <c r="J7" s="97"/>
      <c r="K7" s="97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97"/>
      <c r="Z7" s="97"/>
      <c r="AA7" s="97"/>
      <c r="AB7" s="97"/>
      <c r="AC7" s="97"/>
      <c r="AD7" s="97"/>
      <c r="AE7" s="97"/>
      <c r="AF7" s="97"/>
      <c r="AG7" s="97"/>
      <c r="AH7" s="98"/>
    </row>
    <row r="8" spans="1:36">
      <c r="A8" s="2" t="s">
        <v>0</v>
      </c>
      <c r="B8" s="2"/>
      <c r="C8" s="9" t="s">
        <v>103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99" t="s">
        <v>5</v>
      </c>
      <c r="B9" s="99" t="s">
        <v>26</v>
      </c>
      <c r="C9" s="101" t="s">
        <v>6</v>
      </c>
      <c r="D9" s="101" t="s">
        <v>27</v>
      </c>
      <c r="E9" s="103" t="s">
        <v>7</v>
      </c>
      <c r="F9" s="105" t="s">
        <v>31</v>
      </c>
      <c r="G9" s="103" t="s">
        <v>32</v>
      </c>
      <c r="H9" s="103" t="s">
        <v>79</v>
      </c>
      <c r="I9" s="103" t="s">
        <v>1</v>
      </c>
      <c r="J9" s="86" t="s">
        <v>102</v>
      </c>
      <c r="K9" s="107"/>
      <c r="L9" s="107"/>
      <c r="M9" s="107"/>
      <c r="N9" s="87"/>
      <c r="O9" s="39"/>
      <c r="P9" s="86" t="s">
        <v>8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87"/>
      <c r="AB9" s="86" t="s">
        <v>9</v>
      </c>
      <c r="AC9" s="87"/>
      <c r="AD9" s="99" t="s">
        <v>28</v>
      </c>
      <c r="AE9" s="99" t="s">
        <v>105</v>
      </c>
      <c r="AF9" s="99" t="s">
        <v>104</v>
      </c>
      <c r="AG9" s="99" t="s">
        <v>10</v>
      </c>
      <c r="AH9" s="99" t="s">
        <v>11</v>
      </c>
      <c r="AI9" s="99" t="s">
        <v>30</v>
      </c>
      <c r="AJ9" s="99" t="s">
        <v>35</v>
      </c>
    </row>
    <row r="10" spans="1:36" ht="43.5" customHeight="1">
      <c r="A10" s="100"/>
      <c r="B10" s="100"/>
      <c r="C10" s="102"/>
      <c r="D10" s="102"/>
      <c r="E10" s="104"/>
      <c r="F10" s="106"/>
      <c r="G10" s="104"/>
      <c r="H10" s="104"/>
      <c r="I10" s="104"/>
      <c r="J10" s="28" t="s">
        <v>23</v>
      </c>
      <c r="K10" s="28" t="s">
        <v>12</v>
      </c>
      <c r="L10" s="28" t="s">
        <v>19</v>
      </c>
      <c r="M10" s="28" t="s">
        <v>20</v>
      </c>
      <c r="N10" s="28" t="s">
        <v>13</v>
      </c>
      <c r="O10" s="28" t="s">
        <v>99</v>
      </c>
      <c r="P10" s="28" t="s">
        <v>14</v>
      </c>
      <c r="Q10" s="28" t="s">
        <v>15</v>
      </c>
      <c r="R10" s="28" t="s">
        <v>25</v>
      </c>
      <c r="S10" s="28" t="s">
        <v>100</v>
      </c>
      <c r="T10" s="28" t="s">
        <v>106</v>
      </c>
      <c r="U10" s="28" t="s">
        <v>24</v>
      </c>
      <c r="V10" s="28" t="s">
        <v>12</v>
      </c>
      <c r="W10" s="28" t="s">
        <v>19</v>
      </c>
      <c r="X10" s="28" t="s">
        <v>20</v>
      </c>
      <c r="Y10" s="28" t="s">
        <v>33</v>
      </c>
      <c r="Z10" s="28" t="s">
        <v>185</v>
      </c>
      <c r="AA10" s="28" t="s">
        <v>21</v>
      </c>
      <c r="AB10" s="28" t="s">
        <v>17</v>
      </c>
      <c r="AC10" s="28" t="s">
        <v>16</v>
      </c>
      <c r="AD10" s="100"/>
      <c r="AE10" s="100"/>
      <c r="AF10" s="100"/>
      <c r="AG10" s="100"/>
      <c r="AH10" s="100"/>
      <c r="AI10" s="100"/>
      <c r="AJ10" s="100"/>
    </row>
    <row r="11" spans="1:36" s="21" customFormat="1" ht="30" customHeight="1">
      <c r="A11" s="22">
        <v>1</v>
      </c>
      <c r="B11" s="69" t="s">
        <v>43</v>
      </c>
      <c r="C11" s="70" t="s">
        <v>44</v>
      </c>
      <c r="D11" s="35" t="s">
        <v>45</v>
      </c>
      <c r="E11" s="35" t="s">
        <v>18</v>
      </c>
      <c r="F11" s="38">
        <v>101290835901</v>
      </c>
      <c r="G11" s="35"/>
      <c r="H11" s="36">
        <v>36351</v>
      </c>
      <c r="I11" s="35" t="s">
        <v>78</v>
      </c>
      <c r="J11" s="41">
        <v>12729</v>
      </c>
      <c r="K11" s="41">
        <v>8486</v>
      </c>
      <c r="L11" s="41">
        <v>0</v>
      </c>
      <c r="M11" s="41">
        <v>1020</v>
      </c>
      <c r="N11" s="42">
        <f t="shared" ref="N11:N12" si="0">+J11+K11+L11+M11</f>
        <v>22235</v>
      </c>
      <c r="O11" s="41">
        <v>204</v>
      </c>
      <c r="P11" s="18">
        <v>25</v>
      </c>
      <c r="Q11" s="18"/>
      <c r="R11" s="18">
        <f t="shared" ref="R11:R12" si="1">SUM(P11:Q11)</f>
        <v>25</v>
      </c>
      <c r="S11" s="18">
        <v>0</v>
      </c>
      <c r="T11" s="18">
        <v>0</v>
      </c>
      <c r="U11" s="26">
        <f>ROUND(J11/$D$4*R11,0)</f>
        <v>12729</v>
      </c>
      <c r="V11" s="26">
        <f>ROUND(K11/$D$4*R11,0)</f>
        <v>8486</v>
      </c>
      <c r="W11" s="26">
        <f>L11/$D$4*R11</f>
        <v>0</v>
      </c>
      <c r="X11" s="26">
        <f>ROUND(M11/$D$4*R11,0)</f>
        <v>1020</v>
      </c>
      <c r="Y11" s="26">
        <f>ROUND(O11*S11,0)</f>
        <v>0</v>
      </c>
      <c r="Z11" s="26">
        <v>0</v>
      </c>
      <c r="AA11" s="29">
        <f t="shared" ref="AA11:AA12" si="2">+U11+V11+W11+X11+Y11+Z11</f>
        <v>22235</v>
      </c>
      <c r="AB11" s="30">
        <f t="shared" ref="AB11" si="3">+ROUND(U11*12%,0)</f>
        <v>1527</v>
      </c>
      <c r="AC11" s="30">
        <f t="shared" ref="AC11:AC12" si="4">+CEILING(AA11*0%,1)</f>
        <v>0</v>
      </c>
      <c r="AD11" s="19">
        <f t="shared" ref="AD11:AD12" si="5">+AC11+AB11</f>
        <v>1527</v>
      </c>
      <c r="AE11" s="19">
        <f>3000/D4*P11</f>
        <v>3000</v>
      </c>
      <c r="AF11" s="19">
        <f>AA11-AD11+AE11</f>
        <v>23708</v>
      </c>
      <c r="AG11" s="20" t="s">
        <v>34</v>
      </c>
      <c r="AH11" s="60" t="s">
        <v>86</v>
      </c>
      <c r="AI11" s="61" t="s">
        <v>83</v>
      </c>
    </row>
    <row r="12" spans="1:36" s="21" customFormat="1" ht="30" customHeight="1">
      <c r="A12" s="22">
        <v>2</v>
      </c>
      <c r="B12" s="69" t="s">
        <v>158</v>
      </c>
      <c r="C12" s="78" t="s">
        <v>159</v>
      </c>
      <c r="D12" s="40" t="s">
        <v>160</v>
      </c>
      <c r="E12" s="40" t="s">
        <v>18</v>
      </c>
      <c r="F12" s="47" t="s">
        <v>161</v>
      </c>
      <c r="G12" s="48"/>
      <c r="H12" s="36">
        <v>35286</v>
      </c>
      <c r="I12" s="36">
        <v>45120</v>
      </c>
      <c r="J12" s="41">
        <v>12729</v>
      </c>
      <c r="K12" s="41">
        <v>8486</v>
      </c>
      <c r="L12" s="41">
        <v>0</v>
      </c>
      <c r="M12" s="41">
        <v>1020</v>
      </c>
      <c r="N12" s="42">
        <f t="shared" si="0"/>
        <v>22235</v>
      </c>
      <c r="O12" s="41">
        <v>204</v>
      </c>
      <c r="P12" s="18">
        <v>25</v>
      </c>
      <c r="Q12" s="18"/>
      <c r="R12" s="18">
        <f t="shared" si="1"/>
        <v>25</v>
      </c>
      <c r="S12" s="18">
        <v>0</v>
      </c>
      <c r="T12" s="18">
        <v>0</v>
      </c>
      <c r="U12" s="26">
        <f>ROUND(J12/$D$4*R12,0)</f>
        <v>12729</v>
      </c>
      <c r="V12" s="26">
        <f>ROUND(K12/$D$4*R12,0)</f>
        <v>8486</v>
      </c>
      <c r="W12" s="26">
        <f>L12/$D$4*R12</f>
        <v>0</v>
      </c>
      <c r="X12" s="26">
        <f>ROUND(M12/$D$4*R12,0)</f>
        <v>1020</v>
      </c>
      <c r="Y12" s="26">
        <f>ROUND(O12*S12,0)</f>
        <v>0</v>
      </c>
      <c r="Z12" s="26">
        <v>0</v>
      </c>
      <c r="AA12" s="29">
        <f t="shared" si="2"/>
        <v>22235</v>
      </c>
      <c r="AB12" s="30">
        <f t="shared" ref="AB12" si="6">+ROUND(U12*12%,0)</f>
        <v>1527</v>
      </c>
      <c r="AC12" s="30">
        <f t="shared" si="4"/>
        <v>0</v>
      </c>
      <c r="AD12" s="19">
        <f t="shared" si="5"/>
        <v>1527</v>
      </c>
      <c r="AE12" s="19"/>
      <c r="AF12" s="19">
        <f t="shared" ref="AF12" si="7">AA12-AD12</f>
        <v>20708</v>
      </c>
      <c r="AG12" s="75" t="s">
        <v>165</v>
      </c>
      <c r="AH12" s="60">
        <v>7612604251</v>
      </c>
      <c r="AI12" s="61" t="s">
        <v>167</v>
      </c>
    </row>
    <row r="13" spans="1:36" s="21" customFormat="1">
      <c r="A13" s="17"/>
      <c r="B13" s="24"/>
      <c r="C13" s="31"/>
      <c r="D13" s="31"/>
      <c r="E13" s="31"/>
      <c r="F13" s="31"/>
      <c r="G13" s="31"/>
      <c r="H13" s="31"/>
      <c r="I13" s="24"/>
      <c r="J13" s="32"/>
      <c r="K13" s="33"/>
      <c r="L13" s="33"/>
      <c r="M13" s="33"/>
      <c r="N13" s="33"/>
      <c r="O13" s="33"/>
      <c r="P13" s="34">
        <f t="shared" ref="P13:AF13" si="8">SUM(P11:P12)</f>
        <v>50</v>
      </c>
      <c r="Q13" s="34">
        <f t="shared" si="8"/>
        <v>0</v>
      </c>
      <c r="R13" s="34">
        <f t="shared" si="8"/>
        <v>50</v>
      </c>
      <c r="S13" s="34">
        <f t="shared" si="8"/>
        <v>0</v>
      </c>
      <c r="T13" s="34">
        <f t="shared" si="8"/>
        <v>0</v>
      </c>
      <c r="U13" s="34">
        <f t="shared" si="8"/>
        <v>25458</v>
      </c>
      <c r="V13" s="34">
        <f t="shared" si="8"/>
        <v>16972</v>
      </c>
      <c r="W13" s="34">
        <f t="shared" si="8"/>
        <v>0</v>
      </c>
      <c r="X13" s="34">
        <f t="shared" si="8"/>
        <v>2040</v>
      </c>
      <c r="Y13" s="34">
        <f t="shared" si="8"/>
        <v>0</v>
      </c>
      <c r="Z13" s="34">
        <f t="shared" si="8"/>
        <v>0</v>
      </c>
      <c r="AA13" s="34">
        <f t="shared" si="8"/>
        <v>44470</v>
      </c>
      <c r="AB13" s="34">
        <f t="shared" si="8"/>
        <v>3054</v>
      </c>
      <c r="AC13" s="34">
        <f t="shared" si="8"/>
        <v>0</v>
      </c>
      <c r="AD13" s="34">
        <f t="shared" si="8"/>
        <v>3054</v>
      </c>
      <c r="AE13" s="34">
        <f t="shared" si="8"/>
        <v>3000</v>
      </c>
      <c r="AF13" s="34">
        <f t="shared" si="8"/>
        <v>44416</v>
      </c>
      <c r="AG13" s="34"/>
      <c r="AH13" s="27"/>
      <c r="AI13" s="34"/>
    </row>
    <row r="14" spans="1:36">
      <c r="P14" s="25"/>
    </row>
    <row r="16" spans="1:36">
      <c r="P16" s="25"/>
      <c r="Q16" s="25"/>
      <c r="R16" s="25"/>
      <c r="S16" s="25"/>
      <c r="T16" s="25"/>
    </row>
    <row r="19" spans="5:13" ht="17.25">
      <c r="E19" s="53"/>
      <c r="F19" s="53"/>
      <c r="G19" s="54"/>
      <c r="H19" s="55"/>
      <c r="I19" s="53"/>
      <c r="J19" s="56"/>
      <c r="K19" s="53"/>
      <c r="L19" s="53"/>
      <c r="M19" s="53"/>
    </row>
    <row r="20" spans="5:13" ht="17.25">
      <c r="E20" s="49"/>
      <c r="F20" s="49"/>
      <c r="G20" s="50"/>
      <c r="H20" s="52"/>
      <c r="I20" s="49"/>
      <c r="J20" s="51"/>
      <c r="K20" s="49"/>
      <c r="L20" s="49"/>
      <c r="M20" s="49"/>
    </row>
    <row r="21" spans="5:13" ht="17.25">
      <c r="E21" s="49"/>
      <c r="F21" s="49"/>
      <c r="G21" s="50"/>
      <c r="H21" s="52"/>
      <c r="I21" s="49"/>
      <c r="J21" s="51"/>
      <c r="K21" s="49"/>
      <c r="L21" s="49"/>
      <c r="M21" s="49"/>
    </row>
    <row r="22" spans="5:13" ht="17.25">
      <c r="E22" s="49"/>
      <c r="F22" s="49"/>
      <c r="G22" s="50"/>
      <c r="H22" s="52"/>
      <c r="I22" s="49"/>
      <c r="J22" s="51"/>
      <c r="K22" s="49"/>
      <c r="L22" s="49"/>
      <c r="M22" s="49"/>
    </row>
    <row r="23" spans="5:13" ht="17.25">
      <c r="E23" s="49"/>
      <c r="F23" s="49"/>
      <c r="G23" s="50"/>
      <c r="H23" s="52"/>
      <c r="I23" s="49"/>
      <c r="J23" s="51"/>
      <c r="K23" s="49"/>
      <c r="L23" s="49"/>
      <c r="M23" s="49"/>
    </row>
    <row r="24" spans="5:13" ht="17.25">
      <c r="E24" s="49"/>
      <c r="F24" s="49"/>
      <c r="G24" s="50"/>
      <c r="H24" s="52"/>
      <c r="I24" s="49"/>
      <c r="J24" s="51"/>
      <c r="K24" s="49"/>
      <c r="L24" s="49"/>
      <c r="M24" s="49"/>
    </row>
    <row r="25" spans="5:13" ht="17.25">
      <c r="E25" s="49"/>
      <c r="F25" s="49"/>
      <c r="G25" s="50"/>
      <c r="H25" s="52"/>
      <c r="I25" s="49"/>
      <c r="J25" s="51"/>
      <c r="K25" s="49"/>
      <c r="L25" s="49"/>
      <c r="M25" s="49"/>
    </row>
  </sheetData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11">
    <cfRule type="duplicateValues" dxfId="4" priority="2"/>
  </conditionalFormatting>
  <conditionalFormatting sqref="G13:G18 G1:G10 G26:G1048576">
    <cfRule type="duplicateValues" dxfId="3" priority="9"/>
  </conditionalFormatting>
  <conditionalFormatting sqref="G11">
    <cfRule type="duplicateValues" dxfId="2" priority="3"/>
  </conditionalFormatting>
  <conditionalFormatting sqref="G12">
    <cfRule type="duplicateValues" dxfId="1" priority="132"/>
  </conditionalFormatting>
  <conditionalFormatting sqref="B12">
    <cfRule type="duplicateValues" dxfId="0" priority="1"/>
  </conditionalFormatting>
  <printOptions horizontalCentered="1"/>
  <pageMargins left="0" right="0" top="0.74803149606299202" bottom="0" header="0.31496062992126" footer="0.31496062992126"/>
  <pageSetup paperSize="9"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Com</vt:lpstr>
      <vt:lpstr>SUP</vt:lpstr>
      <vt:lpstr>Com!Print_Area</vt:lpstr>
      <vt:lpstr>SUP!Print_Area</vt:lpstr>
      <vt:lpstr>Com!Print_Titles</vt:lpstr>
      <vt:lpstr>SUP!Print_Titles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2024-03-06T06:25:18Z</cp:lastPrinted>
  <dcterms:created xsi:type="dcterms:W3CDTF">2017-11-05T04:48:35Z</dcterms:created>
  <dcterms:modified xsi:type="dcterms:W3CDTF">2024-03-06T06:25:23Z</dcterms:modified>
</cp:coreProperties>
</file>