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s\Desktop\Audit Jul-Sep\Aug'23\"/>
    </mc:Choice>
  </mc:AlternateContent>
  <bookViews>
    <workbookView xWindow="-120" yWindow="-120" windowWidth="20730" windowHeight="11160"/>
  </bookViews>
  <sheets>
    <sheet name="AUG23" sheetId="1" r:id="rId1"/>
    <sheet name="Summary" sheetId="2" state="hidden" r:id="rId2"/>
    <sheet name="Sheet1" sheetId="4" state="hidden" r:id="rId3"/>
    <sheet name="Sheet2" sheetId="5" state="hidden" r:id="rId4"/>
  </sheets>
  <externalReferences>
    <externalReference r:id="rId5"/>
  </externalReferences>
  <definedNames>
    <definedName name="_xlnm._FilterDatabase" localSheetId="0" hidden="1">'AUG23'!$A$8:$CH$44</definedName>
    <definedName name="_xlnm.Print_Area" localSheetId="0">'AUG23'!$A$1:$BR$44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0" i="1"/>
  <c r="BC14" i="1" l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D9" i="1" l="1"/>
  <c r="BR10" i="1" l="1"/>
  <c r="BR12" i="1"/>
  <c r="BR15" i="1"/>
  <c r="BR27" i="1"/>
  <c r="BR26" i="1"/>
  <c r="BR23" i="1"/>
  <c r="BR22" i="1"/>
  <c r="BR21" i="1"/>
  <c r="BR11" i="1"/>
  <c r="BR18" i="1"/>
  <c r="BR16" i="1"/>
  <c r="BR14" i="1"/>
  <c r="BR42" i="1"/>
  <c r="BR40" i="1"/>
  <c r="BR39" i="1"/>
  <c r="BR34" i="1"/>
  <c r="BR28" i="1"/>
  <c r="BR19" i="1"/>
  <c r="BR36" i="1"/>
  <c r="BR43" i="1"/>
  <c r="BR41" i="1"/>
  <c r="BR32" i="1"/>
  <c r="BR31" i="1"/>
  <c r="BR30" i="1"/>
  <c r="BR29" i="1"/>
  <c r="BR25" i="1"/>
  <c r="BR24" i="1"/>
  <c r="BR20" i="1"/>
  <c r="BR38" i="1"/>
  <c r="BR37" i="1"/>
  <c r="BR35" i="1"/>
  <c r="BR33" i="1"/>
  <c r="BR17" i="1"/>
  <c r="BR13" i="1"/>
  <c r="D9" i="5"/>
  <c r="E9" i="5" s="1"/>
  <c r="D8" i="5"/>
  <c r="E8" i="5" s="1"/>
  <c r="E4" i="5"/>
  <c r="E3" i="5"/>
  <c r="BR44" i="1" l="1"/>
  <c r="E5" i="5"/>
  <c r="E6" i="5" s="1"/>
  <c r="E7" i="5" s="1"/>
  <c r="E10" i="5"/>
  <c r="E11" i="5" s="1"/>
  <c r="E12" i="5" s="1"/>
  <c r="E13" i="5" s="1"/>
  <c r="E14" i="5" s="1"/>
  <c r="E16" i="5" l="1"/>
  <c r="L9" i="2" l="1"/>
  <c r="G9" i="2"/>
  <c r="C9" i="2"/>
  <c r="N8" i="2"/>
  <c r="H8" i="2"/>
  <c r="J8" i="2" s="1"/>
  <c r="E8" i="2"/>
  <c r="M7" i="2"/>
  <c r="N7" i="2" s="1"/>
  <c r="H7" i="2"/>
  <c r="J7" i="2" s="1"/>
  <c r="E7" i="2"/>
  <c r="N6" i="2"/>
  <c r="H6" i="2"/>
  <c r="J6" i="2" s="1"/>
  <c r="E6" i="2"/>
  <c r="N5" i="2"/>
  <c r="H5" i="2"/>
  <c r="J5" i="2" s="1"/>
  <c r="E5" i="2"/>
  <c r="N4" i="2"/>
  <c r="H4" i="2"/>
  <c r="E4" i="2"/>
  <c r="N3" i="2"/>
  <c r="H3" i="2"/>
  <c r="J3" i="2" s="1"/>
  <c r="E3" i="2"/>
  <c r="E9" i="2" l="1"/>
  <c r="E11" i="2" s="1"/>
  <c r="E12" i="2" s="1"/>
  <c r="H9" i="2"/>
  <c r="N9" i="2"/>
  <c r="N10" i="2" s="1"/>
  <c r="N11" i="2" s="1"/>
  <c r="N12" i="2" s="1"/>
  <c r="J4" i="2"/>
  <c r="J9" i="2" s="1"/>
  <c r="J10" i="2" s="1"/>
  <c r="J11" i="2" s="1"/>
  <c r="J12" i="2" s="1"/>
  <c r="K12" i="2" s="1"/>
  <c r="P12" i="2" l="1"/>
  <c r="BW28" i="1" l="1"/>
  <c r="BW10" i="1"/>
  <c r="BW13" i="1"/>
  <c r="BW18" i="1"/>
  <c r="BW34" i="1"/>
  <c r="BW22" i="1"/>
  <c r="BW32" i="1"/>
  <c r="BW41" i="1"/>
  <c r="BW17" i="1"/>
  <c r="BW20" i="1"/>
  <c r="BW24" i="1"/>
  <c r="BW29" i="1"/>
  <c r="BW30" i="1"/>
  <c r="BW38" i="1"/>
  <c r="BW40" i="1"/>
  <c r="BW44" i="1"/>
  <c r="BW16" i="1"/>
  <c r="BW19" i="1"/>
  <c r="BW26" i="1"/>
  <c r="BW12" i="1"/>
  <c r="BW15" i="1"/>
  <c r="BW25" i="1"/>
  <c r="BW35" i="1"/>
  <c r="BW37" i="1"/>
  <c r="BW39" i="1"/>
  <c r="BW14" i="1"/>
  <c r="BW21" i="1"/>
  <c r="BW23" i="1"/>
  <c r="BW27" i="1"/>
  <c r="BW33" i="1"/>
  <c r="BW36" i="1"/>
  <c r="BW43" i="1"/>
  <c r="BW11" i="1"/>
  <c r="BW31" i="1"/>
  <c r="BW42" i="1"/>
  <c r="BW9" i="1" l="1"/>
  <c r="BV43" i="1" l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U31" i="1" l="1"/>
  <c r="BU42" i="1"/>
  <c r="BU34" i="1"/>
  <c r="BU33" i="1"/>
  <c r="BU36" i="1"/>
  <c r="BU43" i="1"/>
  <c r="BU41" i="1"/>
  <c r="BU29" i="1"/>
  <c r="BU30" i="1"/>
  <c r="BU38" i="1"/>
  <c r="BU40" i="1"/>
  <c r="BU32" i="1"/>
  <c r="BU35" i="1"/>
  <c r="BU37" i="1"/>
  <c r="BU39" i="1"/>
  <c r="BT43" i="1" l="1"/>
  <c r="BS43" i="1" s="1"/>
  <c r="CH43" i="1" s="1"/>
  <c r="BT34" i="1"/>
  <c r="BS34" i="1" s="1"/>
  <c r="CH34" i="1" s="1"/>
  <c r="BT33" i="1"/>
  <c r="BS33" i="1" s="1"/>
  <c r="CH33" i="1" s="1"/>
  <c r="BT31" i="1"/>
  <c r="BS31" i="1" s="1"/>
  <c r="CH31" i="1" s="1"/>
  <c r="BT32" i="1"/>
  <c r="BS32" i="1" s="1"/>
  <c r="CH32" i="1" s="1"/>
  <c r="BT42" i="1"/>
  <c r="BS42" i="1" s="1"/>
  <c r="CH42" i="1" s="1"/>
  <c r="BT30" i="1"/>
  <c r="BS30" i="1" s="1"/>
  <c r="CH30" i="1" s="1"/>
  <c r="BT39" i="1"/>
  <c r="BS39" i="1" s="1"/>
  <c r="CH39" i="1" s="1"/>
  <c r="BT29" i="1"/>
  <c r="BS29" i="1" s="1"/>
  <c r="CH29" i="1" s="1"/>
  <c r="BT37" i="1"/>
  <c r="BS37" i="1" s="1"/>
  <c r="CH37" i="1" s="1"/>
  <c r="BT41" i="1"/>
  <c r="BS41" i="1" s="1"/>
  <c r="CH41" i="1" s="1"/>
  <c r="BT35" i="1"/>
  <c r="BS35" i="1" s="1"/>
  <c r="CH35" i="1" s="1"/>
  <c r="BT40" i="1"/>
  <c r="BS40" i="1" s="1"/>
  <c r="CH40" i="1" s="1"/>
  <c r="BT38" i="1"/>
  <c r="BS38" i="1" s="1"/>
  <c r="CH38" i="1" s="1"/>
  <c r="BT36" i="1"/>
  <c r="BS36" i="1" s="1"/>
  <c r="CH36" i="1" s="1"/>
  <c r="BP9" i="1" l="1"/>
  <c r="BV28" i="1" l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U28" i="1" l="1"/>
  <c r="BU11" i="1"/>
  <c r="BU16" i="1"/>
  <c r="BU19" i="1"/>
  <c r="BU26" i="1"/>
  <c r="BU44" i="1"/>
  <c r="BU13" i="1"/>
  <c r="BU18" i="1"/>
  <c r="BU22" i="1"/>
  <c r="BU12" i="1"/>
  <c r="BU15" i="1"/>
  <c r="BU25" i="1"/>
  <c r="BU14" i="1"/>
  <c r="BU21" i="1"/>
  <c r="BU23" i="1"/>
  <c r="BU27" i="1"/>
  <c r="BU10" i="1"/>
  <c r="BU17" i="1"/>
  <c r="BU20" i="1"/>
  <c r="BU24" i="1"/>
  <c r="BZ34" i="1"/>
  <c r="BZ32" i="1"/>
  <c r="BZ41" i="1"/>
  <c r="BZ35" i="1"/>
  <c r="BZ37" i="1"/>
  <c r="BZ39" i="1"/>
  <c r="BZ33" i="1"/>
  <c r="BZ36" i="1"/>
  <c r="BZ43" i="1"/>
  <c r="BZ29" i="1"/>
  <c r="BZ30" i="1"/>
  <c r="BZ38" i="1"/>
  <c r="BZ40" i="1"/>
  <c r="BZ31" i="1"/>
  <c r="BZ42" i="1"/>
  <c r="BT44" i="1" l="1"/>
  <c r="BS44" i="1" s="1"/>
  <c r="BT13" i="1"/>
  <c r="BT15" i="1"/>
  <c r="BT24" i="1"/>
  <c r="BT27" i="1"/>
  <c r="BT19" i="1"/>
  <c r="BT20" i="1"/>
  <c r="BT23" i="1"/>
  <c r="BT22" i="1"/>
  <c r="BT28" i="1"/>
  <c r="BT12" i="1"/>
  <c r="BT25" i="1"/>
  <c r="BT14" i="1"/>
  <c r="BT11" i="1"/>
  <c r="BT18" i="1"/>
  <c r="BT10" i="1"/>
  <c r="BT26" i="1"/>
  <c r="BT16" i="1"/>
  <c r="BT17" i="1"/>
  <c r="BT21" i="1"/>
  <c r="BZ20" i="1" l="1"/>
  <c r="BS20" i="1"/>
  <c r="CH20" i="1" s="1"/>
  <c r="BZ28" i="1"/>
  <c r="BS28" i="1"/>
  <c r="CH28" i="1" s="1"/>
  <c r="BZ22" i="1"/>
  <c r="BS22" i="1"/>
  <c r="CH22" i="1" s="1"/>
  <c r="BZ19" i="1"/>
  <c r="BS19" i="1"/>
  <c r="CH19" i="1" s="1"/>
  <c r="BZ21" i="1"/>
  <c r="BS21" i="1"/>
  <c r="CH21" i="1" s="1"/>
  <c r="BZ16" i="1"/>
  <c r="BS16" i="1"/>
  <c r="CH16" i="1" s="1"/>
  <c r="BZ14" i="1"/>
  <c r="BS14" i="1"/>
  <c r="CH14" i="1" s="1"/>
  <c r="BZ12" i="1"/>
  <c r="BS12" i="1"/>
  <c r="CH12" i="1" s="1"/>
  <c r="BZ24" i="1"/>
  <c r="BS24" i="1"/>
  <c r="CH24" i="1" s="1"/>
  <c r="BZ11" i="1"/>
  <c r="BS11" i="1"/>
  <c r="CH11" i="1" s="1"/>
  <c r="BZ23" i="1"/>
  <c r="BS23" i="1"/>
  <c r="CH23" i="1" s="1"/>
  <c r="BZ27" i="1"/>
  <c r="BS27" i="1"/>
  <c r="CH27" i="1" s="1"/>
  <c r="BZ26" i="1"/>
  <c r="BS26" i="1"/>
  <c r="CH26" i="1" s="1"/>
  <c r="BZ15" i="1"/>
  <c r="BS15" i="1"/>
  <c r="CH15" i="1" s="1"/>
  <c r="BZ18" i="1"/>
  <c r="BS18" i="1"/>
  <c r="CH18" i="1" s="1"/>
  <c r="BZ17" i="1"/>
  <c r="BS17" i="1"/>
  <c r="CH17" i="1" s="1"/>
  <c r="BZ10" i="1"/>
  <c r="BS10" i="1"/>
  <c r="CH10" i="1" s="1"/>
  <c r="BZ25" i="1"/>
  <c r="BS25" i="1"/>
  <c r="CH25" i="1" s="1"/>
  <c r="BZ13" i="1"/>
  <c r="BS13" i="1"/>
  <c r="CH13" i="1" s="1"/>
  <c r="BV44" i="1" l="1"/>
  <c r="CB43" i="1"/>
  <c r="CC43" i="1" s="1"/>
  <c r="CE43" i="1" s="1"/>
  <c r="CB42" i="1"/>
  <c r="CC42" i="1" s="1"/>
  <c r="CE42" i="1" s="1"/>
  <c r="CB41" i="1"/>
  <c r="CC41" i="1" s="1"/>
  <c r="CE41" i="1" s="1"/>
  <c r="CB40" i="1"/>
  <c r="CC40" i="1" s="1"/>
  <c r="CE40" i="1" s="1"/>
  <c r="CB39" i="1"/>
  <c r="CC39" i="1" s="1"/>
  <c r="CE39" i="1" s="1"/>
  <c r="CB38" i="1"/>
  <c r="CC38" i="1" s="1"/>
  <c r="CE38" i="1" s="1"/>
  <c r="CB37" i="1"/>
  <c r="CC37" i="1" s="1"/>
  <c r="CE37" i="1" s="1"/>
  <c r="CB36" i="1"/>
  <c r="CC36" i="1" s="1"/>
  <c r="CE36" i="1" s="1"/>
  <c r="CB35" i="1"/>
  <c r="CC35" i="1" s="1"/>
  <c r="CE35" i="1" s="1"/>
  <c r="CB34" i="1"/>
  <c r="CC34" i="1" s="1"/>
  <c r="CE34" i="1" s="1"/>
  <c r="CB33" i="1"/>
  <c r="CC33" i="1" s="1"/>
  <c r="CE33" i="1" s="1"/>
  <c r="CB32" i="1"/>
  <c r="CC32" i="1" s="1"/>
  <c r="CE32" i="1" s="1"/>
  <c r="CB31" i="1"/>
  <c r="CC31" i="1" s="1"/>
  <c r="CE31" i="1" s="1"/>
  <c r="CB30" i="1"/>
  <c r="CC30" i="1" s="1"/>
  <c r="CE30" i="1" s="1"/>
  <c r="CB29" i="1"/>
  <c r="CC29" i="1" s="1"/>
  <c r="CE29" i="1" s="1"/>
  <c r="CB28" i="1"/>
  <c r="CC28" i="1" s="1"/>
  <c r="CE28" i="1" s="1"/>
  <c r="CB27" i="1"/>
  <c r="CC27" i="1" s="1"/>
  <c r="CE27" i="1" s="1"/>
  <c r="CB26" i="1"/>
  <c r="CB25" i="1"/>
  <c r="CC25" i="1" s="1"/>
  <c r="CE25" i="1" s="1"/>
  <c r="CB24" i="1"/>
  <c r="CB23" i="1"/>
  <c r="CC23" i="1" s="1"/>
  <c r="CE23" i="1" s="1"/>
  <c r="CB22" i="1"/>
  <c r="CB21" i="1"/>
  <c r="CB20" i="1"/>
  <c r="CB19" i="1"/>
  <c r="CB18" i="1"/>
  <c r="CB17" i="1"/>
  <c r="CC17" i="1" s="1"/>
  <c r="CE17" i="1" s="1"/>
  <c r="CB16" i="1"/>
  <c r="CB15" i="1"/>
  <c r="CB14" i="1"/>
  <c r="CB13" i="1"/>
  <c r="CC13" i="1" s="1"/>
  <c r="CE13" i="1" s="1"/>
  <c r="CB12" i="1"/>
  <c r="CB11" i="1"/>
  <c r="CC11" i="1" s="1"/>
  <c r="CE11" i="1" s="1"/>
  <c r="CB10" i="1"/>
  <c r="CC10" i="1" s="1"/>
  <c r="CE10" i="1" s="1"/>
  <c r="CC22" i="1" l="1"/>
  <c r="CE22" i="1" s="1"/>
  <c r="CC18" i="1"/>
  <c r="CE18" i="1" s="1"/>
  <c r="CC14" i="1"/>
  <c r="CE14" i="1" s="1"/>
  <c r="CC21" i="1"/>
  <c r="CE21" i="1" s="1"/>
  <c r="CC12" i="1"/>
  <c r="CE12" i="1" s="1"/>
  <c r="CC15" i="1"/>
  <c r="CE15" i="1" s="1"/>
  <c r="CC16" i="1"/>
  <c r="CE16" i="1" s="1"/>
  <c r="CC19" i="1"/>
  <c r="CE19" i="1" s="1"/>
  <c r="CC26" i="1"/>
  <c r="CE26" i="1" s="1"/>
  <c r="CC20" i="1"/>
  <c r="CE20" i="1" s="1"/>
  <c r="CC24" i="1"/>
  <c r="CE24" i="1" s="1"/>
  <c r="BV9" i="1"/>
  <c r="BZ44" i="1"/>
  <c r="CB44" i="1"/>
  <c r="CC44" i="1" s="1"/>
  <c r="CE44" i="1" s="1"/>
  <c r="BU9" i="1" l="1"/>
  <c r="BT9" i="1" l="1"/>
</calcChain>
</file>

<file path=xl/sharedStrings.xml><?xml version="1.0" encoding="utf-8"?>
<sst xmlns="http://schemas.openxmlformats.org/spreadsheetml/2006/main" count="1809" uniqueCount="157">
  <si>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</si>
  <si>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</si>
  <si>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</si>
  <si>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</si>
  <si>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</si>
  <si>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</si>
  <si>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</si>
  <si>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</si>
  <si>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</si>
  <si>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</si>
  <si>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</si>
  <si>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</si>
  <si>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</si>
  <si>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</si>
  <si>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</si>
  <si>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</si>
  <si>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</si>
  <si>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</si>
  <si>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</si>
  <si>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</si>
  <si>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</si>
  <si>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</si>
  <si>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</si>
  <si>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</si>
  <si>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</si>
  <si>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</si>
  <si>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</si>
  <si>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</si>
  <si>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</si>
  <si>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DEEPAK</t>
  </si>
  <si>
    <t>Total</t>
  </si>
  <si>
    <t>EMP ID</t>
  </si>
  <si>
    <t>Designation</t>
  </si>
  <si>
    <t>S.No</t>
  </si>
  <si>
    <t>Remarks</t>
  </si>
  <si>
    <t>Observation</t>
  </si>
  <si>
    <t>Grand Total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</si>
  <si>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</si>
  <si>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</si>
  <si>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</si>
  <si>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</si>
  <si>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</si>
  <si>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</si>
  <si>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</si>
  <si>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</si>
  <si>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</si>
  <si>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</si>
  <si>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</si>
  <si>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</si>
  <si>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</si>
  <si>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</si>
  <si>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</si>
  <si>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</si>
  <si>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S.M.T</t>
  </si>
  <si>
    <t>BARBER</t>
  </si>
  <si>
    <t>TAILOR</t>
  </si>
  <si>
    <t>S.D.A</t>
  </si>
  <si>
    <t>G.D.A</t>
  </si>
  <si>
    <t>SGST, CGST 18%</t>
  </si>
  <si>
    <t>Extra Duty</t>
  </si>
  <si>
    <t>Hrs</t>
  </si>
  <si>
    <t>MW</t>
  </si>
  <si>
    <t>ESI</t>
  </si>
  <si>
    <t>Name As per Master</t>
  </si>
  <si>
    <t>FATHER / HUSBAND NAME</t>
  </si>
  <si>
    <t>Minimum Wages</t>
  </si>
  <si>
    <t>Off Days for Salary Sheet</t>
  </si>
  <si>
    <t xml:space="preserve">Total present for Billing </t>
  </si>
  <si>
    <t>HK</t>
  </si>
  <si>
    <t>M002</t>
  </si>
  <si>
    <t>JAGVIR SINGH</t>
  </si>
  <si>
    <t>M003</t>
  </si>
  <si>
    <t>RAMRAJ</t>
  </si>
  <si>
    <t>M006</t>
  </si>
  <si>
    <t>SARJU PATEL</t>
  </si>
  <si>
    <t>M009</t>
  </si>
  <si>
    <t>SANDEEP YADAV</t>
  </si>
  <si>
    <t>M012</t>
  </si>
  <si>
    <t>SHIV KUMAR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</si>
  <si>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</si>
  <si>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</si>
  <si>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</si>
  <si>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</si>
  <si>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</si>
  <si>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</si>
  <si>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</si>
  <si>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</si>
  <si>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M024</t>
  </si>
  <si>
    <t>NITOO SINGH</t>
  </si>
  <si>
    <t>M025</t>
  </si>
  <si>
    <t>RAVI KUMAR</t>
  </si>
  <si>
    <t>M028</t>
  </si>
  <si>
    <t>PREM PANDAY</t>
  </si>
  <si>
    <t>M033</t>
  </si>
  <si>
    <t>M035</t>
  </si>
  <si>
    <t>GAJESH KUMAR</t>
  </si>
  <si>
    <t>M040</t>
  </si>
  <si>
    <t>ANKITA SINGH</t>
  </si>
  <si>
    <t>M047</t>
  </si>
  <si>
    <t>INDER JEET</t>
  </si>
  <si>
    <t>M048</t>
  </si>
  <si>
    <t xml:space="preserve">DINESH KUMAR </t>
  </si>
  <si>
    <t>M053</t>
  </si>
  <si>
    <t>KAMAL SINGH</t>
  </si>
  <si>
    <t>M055</t>
  </si>
  <si>
    <t>VIKAS</t>
  </si>
  <si>
    <t>Supervisor</t>
  </si>
  <si>
    <t>\</t>
  </si>
  <si>
    <t>AMAN</t>
  </si>
  <si>
    <t>M094</t>
  </si>
  <si>
    <t>KHUSHBOO</t>
  </si>
  <si>
    <t>M095</t>
  </si>
  <si>
    <t>MANISH</t>
  </si>
  <si>
    <t>ROHIT</t>
  </si>
  <si>
    <t>M099</t>
  </si>
  <si>
    <t>M0100</t>
  </si>
  <si>
    <t>M0107</t>
  </si>
  <si>
    <t>RATNESH</t>
  </si>
  <si>
    <t>MUNNA</t>
  </si>
  <si>
    <t>M0109</t>
  </si>
  <si>
    <t>M0116</t>
  </si>
  <si>
    <t>M0120</t>
  </si>
  <si>
    <t>MANOJ</t>
  </si>
  <si>
    <t>M0123</t>
  </si>
  <si>
    <t>GAJENDER</t>
  </si>
  <si>
    <t>M0125</t>
  </si>
  <si>
    <t>TOWER 2  STAFF</t>
  </si>
  <si>
    <t>TOWER 1 STAFF</t>
  </si>
  <si>
    <t>ATTENDANCE OF HK</t>
  </si>
  <si>
    <t>TOTAL</t>
  </si>
  <si>
    <t>DATE</t>
  </si>
  <si>
    <t>NO of Employees</t>
  </si>
  <si>
    <t>Rate</t>
  </si>
  <si>
    <t xml:space="preserve">No Of days </t>
  </si>
  <si>
    <t>Amount</t>
  </si>
  <si>
    <t>Hk Staff</t>
  </si>
  <si>
    <t>Add :- GST @ 18%</t>
  </si>
  <si>
    <t>ESIC 3.25%</t>
  </si>
  <si>
    <t>Billing Amout</t>
  </si>
  <si>
    <t>M0129</t>
  </si>
  <si>
    <t>RITESH</t>
  </si>
  <si>
    <t>MINKU</t>
  </si>
  <si>
    <t>M0130</t>
  </si>
  <si>
    <t>RAM PARVESH</t>
  </si>
  <si>
    <t>M0131</t>
  </si>
  <si>
    <t>M0106</t>
  </si>
  <si>
    <t>SHIVAM</t>
  </si>
  <si>
    <t>SATENDER</t>
  </si>
  <si>
    <t>M0132</t>
  </si>
  <si>
    <t>CAT'S I'D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</si>
  <si>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</si>
  <si>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</si>
  <si>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</si>
  <si>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</si>
  <si>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</si>
  <si>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t>HOUSE KEEPING AT MAX  SUPER SPECIALITY HOSPITAL   SHALIMAR BAGH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</si>
  <si>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Aug'2023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</si>
</sst>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3" fillId="0" borderId="0"/>
    <xf numFmtId="0" fontId="4" fillId="0" borderId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2" fillId="4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 textRotation="90"/>
    </xf>
    <xf numFmtId="164" fontId="2" fillId="3" borderId="1" xfId="0" applyNumberFormat="1" applyFont="1" applyFill="1" applyBorder="1" applyAlignment="1">
      <alignment horizontal="center" textRotation="90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" fontId="0" fillId="3" borderId="0" xfId="0" applyNumberFormat="1" applyFill="1"/>
    <xf numFmtId="0" fontId="0" fillId="0" borderId="1" xfId="0" applyBorder="1"/>
    <xf numFmtId="0" fontId="0" fillId="3" borderId="2" xfId="0" applyFill="1" applyBorder="1"/>
    <xf numFmtId="1" fontId="0" fillId="0" borderId="0" xfId="0" applyNumberFormat="1"/>
    <xf numFmtId="0" fontId="2" fillId="5" borderId="3" xfId="0" applyFont="1" applyFill="1" applyBorder="1" applyAlignment="1">
      <alignment horizontal="center" vertical="center" textRotation="90"/>
    </xf>
    <xf numFmtId="0" fontId="0" fillId="6" borderId="1" xfId="0" applyFill="1" applyBorder="1"/>
    <xf numFmtId="1" fontId="4" fillId="6" borderId="1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/>
    <xf numFmtId="165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1" fontId="10" fillId="3" borderId="1" xfId="0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5" xfId="0" applyFont="1" applyBorder="1" applyProtection="1">
      <protection hidden="1"/>
    </xf>
    <xf numFmtId="0" fontId="14" fillId="0" borderId="1" xfId="0" applyFont="1" applyBorder="1"/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/>
    </xf>
    <xf numFmtId="165" fontId="4" fillId="3" borderId="1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" fontId="1" fillId="11" borderId="1" xfId="0" applyNumberFormat="1" applyFont="1" applyFill="1" applyBorder="1" applyAlignment="1">
      <alignment horizontal="center"/>
    </xf>
    <xf numFmtId="0" fontId="0" fillId="0" borderId="3" xfId="0" applyBorder="1"/>
    <xf numFmtId="1" fontId="0" fillId="12" borderId="1" xfId="0" applyNumberFormat="1" applyFill="1" applyBorder="1" applyAlignment="1">
      <alignment horizontal="center"/>
    </xf>
    <xf numFmtId="1" fontId="0" fillId="12" borderId="1" xfId="0" applyNumberFormat="1" applyFill="1" applyBorder="1"/>
    <xf numFmtId="0" fontId="2" fillId="3" borderId="1" xfId="1" applyFont="1" applyFill="1" applyBorder="1" applyAlignment="1">
      <alignment horizontal="center" vertical="center"/>
    </xf>
    <xf numFmtId="1" fontId="0" fillId="3" borderId="1" xfId="0" applyNumberFormat="1" applyFill="1" applyBorder="1"/>
    <xf numFmtId="164" fontId="7" fillId="9" borderId="6" xfId="0" applyNumberFormat="1" applyFont="1" applyFill="1" applyBorder="1" applyAlignment="1">
      <alignment horizontal="center" vertical="center" textRotation="90"/>
    </xf>
    <xf numFmtId="1" fontId="4" fillId="3" borderId="6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6" fillId="3" borderId="7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 wrapText="1"/>
    </xf>
    <xf numFmtId="0" fontId="19" fillId="13" borderId="8" xfId="0" applyFont="1" applyFill="1" applyBorder="1"/>
    <xf numFmtId="0" fontId="6" fillId="3" borderId="8" xfId="0" applyFont="1" applyFill="1" applyBorder="1" applyAlignment="1">
      <alignment horizontal="center" vertical="center" textRotation="90"/>
    </xf>
    <xf numFmtId="164" fontId="6" fillId="8" borderId="8" xfId="0" applyNumberFormat="1" applyFont="1" applyFill="1" applyBorder="1" applyAlignment="1">
      <alignment horizontal="center" vertical="center" textRotation="90"/>
    </xf>
    <xf numFmtId="0" fontId="20" fillId="3" borderId="8" xfId="0" applyFont="1" applyFill="1" applyBorder="1"/>
    <xf numFmtId="164" fontId="6" fillId="8" borderId="8" xfId="0" applyNumberFormat="1" applyFont="1" applyFill="1" applyBorder="1" applyAlignment="1">
      <alignment horizontal="center" vertical="center" textRotation="90" wrapText="1"/>
    </xf>
    <xf numFmtId="164" fontId="6" fillId="8" borderId="9" xfId="0" applyNumberFormat="1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1" fontId="4" fillId="3" borderId="1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/>
    <xf numFmtId="165" fontId="4" fillId="3" borderId="12" xfId="1" applyNumberFormat="1" applyFill="1" applyBorder="1" applyAlignment="1">
      <alignment horizontal="center" vertical="center"/>
    </xf>
    <xf numFmtId="1" fontId="0" fillId="3" borderId="12" xfId="0" applyNumberFormat="1" applyFill="1" applyBorder="1"/>
    <xf numFmtId="1" fontId="0" fillId="3" borderId="12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/>
    <xf numFmtId="165" fontId="4" fillId="0" borderId="1" xfId="1" applyNumberFormat="1" applyBorder="1" applyAlignment="1">
      <alignment vertical="center" wrapText="1"/>
    </xf>
    <xf numFmtId="0" fontId="0" fillId="14" borderId="1" xfId="0" applyFill="1" applyBorder="1"/>
    <xf numFmtId="15" fontId="21" fillId="3" borderId="8" xfId="0" applyNumberFormat="1" applyFont="1" applyFill="1" applyBorder="1" applyAlignment="1">
      <alignment horizontal="center" vertical="center" textRotation="90"/>
    </xf>
    <xf numFmtId="165" fontId="4" fillId="3" borderId="1" xfId="1" applyNumberFormat="1" applyFill="1" applyBorder="1" applyAlignment="1">
      <alignment vertical="center" wrapText="1"/>
    </xf>
    <xf numFmtId="165" fontId="22" fillId="3" borderId="1" xfId="1" applyNumberFormat="1" applyFont="1" applyFill="1" applyBorder="1" applyAlignment="1">
      <alignment horizontal="center" vertical="center"/>
    </xf>
    <xf numFmtId="165" fontId="4" fillId="0" borderId="1" xfId="1" applyNumberFormat="1" applyBorder="1" applyAlignment="1">
      <alignment horizontal="center" vertical="center"/>
    </xf>
    <xf numFmtId="165" fontId="4" fillId="6" borderId="1" xfId="1" applyNumberFormat="1" applyFill="1" applyBorder="1" applyAlignment="1">
      <alignment horizontal="center" vertical="center"/>
    </xf>
    <xf numFmtId="0" fontId="25" fillId="0" borderId="1" xfId="3" applyFont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/>
    <xf numFmtId="0" fontId="15" fillId="0" borderId="1" xfId="0" applyFont="1" applyFill="1" applyBorder="1" applyAlignment="1">
      <alignment horizontal="left" vertical="top"/>
    </xf>
    <xf numFmtId="0" fontId="0" fillId="0" borderId="1" xfId="0" applyFill="1" applyBorder="1"/>
    <xf numFmtId="0" fontId="25" fillId="0" borderId="1" xfId="4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17" fontId="8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6" fillId="3" borderId="1" xfId="0" applyFont="1" applyFill="1" applyBorder="1" applyAlignment="1">
      <alignment horizontal="left" vertical="center"/>
    </xf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14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US%20360%20MAX%20SHALIMAR%20%20WAGE%20SHEET%20Aug'23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</sheetNames>
    <sheetDataSet>
      <sheetData sheetId="0">
        <row r="11">
          <cell r="B11" t="str">
            <v>M002</v>
          </cell>
          <cell r="C11" t="str">
            <v>JAGVIR SINGH</v>
          </cell>
          <cell r="D11" t="str">
            <v>RAJPAL</v>
          </cell>
        </row>
        <row r="12">
          <cell r="B12" t="str">
            <v>M003</v>
          </cell>
          <cell r="C12" t="str">
            <v>RAMRAJ</v>
          </cell>
          <cell r="D12" t="str">
            <v>RAM SHIV</v>
          </cell>
        </row>
        <row r="13">
          <cell r="B13" t="str">
            <v>M009</v>
          </cell>
          <cell r="C13" t="str">
            <v>SANDEEP YADAV</v>
          </cell>
          <cell r="D13" t="str">
            <v>RAJENDRA PRASAD</v>
          </cell>
        </row>
        <row r="14">
          <cell r="B14" t="str">
            <v>M012</v>
          </cell>
          <cell r="C14" t="str">
            <v>SHIV KUMAR</v>
          </cell>
          <cell r="D14" t="str">
            <v>RAM PRAKASH</v>
          </cell>
        </row>
        <row r="15">
          <cell r="B15" t="str">
            <v>M015</v>
          </cell>
          <cell r="C15" t="str">
            <v>DINESH</v>
          </cell>
          <cell r="D15" t="str">
            <v xml:space="preserve">SATISH </v>
          </cell>
        </row>
        <row r="16">
          <cell r="B16" t="str">
            <v>M016</v>
          </cell>
          <cell r="C16" t="str">
            <v>ARVIND YADAV</v>
          </cell>
          <cell r="D16" t="str">
            <v>BHAV NATH</v>
          </cell>
        </row>
        <row r="17">
          <cell r="B17" t="str">
            <v>M017</v>
          </cell>
          <cell r="C17" t="str">
            <v>NASIMA KHATUN</v>
          </cell>
          <cell r="D17" t="str">
            <v>MD.SARFUDDIN</v>
          </cell>
        </row>
        <row r="18">
          <cell r="B18" t="str">
            <v>M018</v>
          </cell>
          <cell r="C18" t="str">
            <v>VIRENDER KUMAR</v>
          </cell>
          <cell r="D18" t="str">
            <v>GANGA RAM</v>
          </cell>
        </row>
        <row r="19">
          <cell r="B19" t="str">
            <v>M024</v>
          </cell>
          <cell r="C19" t="str">
            <v>NITOO SINGH</v>
          </cell>
          <cell r="D19" t="str">
            <v>MAHENDER SINGH</v>
          </cell>
        </row>
        <row r="20">
          <cell r="B20" t="str">
            <v>M025</v>
          </cell>
          <cell r="C20" t="str">
            <v>RAVI KUMAR</v>
          </cell>
          <cell r="D20" t="str">
            <v>RAM TIRTH</v>
          </cell>
        </row>
        <row r="21">
          <cell r="B21" t="str">
            <v>M028</v>
          </cell>
          <cell r="C21" t="str">
            <v>PREM PANDAY</v>
          </cell>
          <cell r="D21" t="str">
            <v>LEELA DHAR PANDEY</v>
          </cell>
        </row>
        <row r="22">
          <cell r="B22" t="str">
            <v>M033</v>
          </cell>
          <cell r="C22" t="str">
            <v>RAVI KUMAR</v>
          </cell>
          <cell r="D22" t="str">
            <v>SUREN MANDAL</v>
          </cell>
        </row>
        <row r="23">
          <cell r="B23" t="str">
            <v>M035</v>
          </cell>
          <cell r="C23" t="str">
            <v>GAJESH KUMAR</v>
          </cell>
          <cell r="D23" t="str">
            <v>ASHOK MANDAL</v>
          </cell>
        </row>
        <row r="24">
          <cell r="B24" t="str">
            <v>M040</v>
          </cell>
          <cell r="C24" t="str">
            <v>ANKITA SINGH</v>
          </cell>
          <cell r="D24" t="str">
            <v>W/O ROHIT KUMAR</v>
          </cell>
        </row>
        <row r="25">
          <cell r="B25" t="str">
            <v>M047</v>
          </cell>
          <cell r="C25" t="str">
            <v>INDER JEET</v>
          </cell>
          <cell r="D25" t="str">
            <v>ANIL KUMAR</v>
          </cell>
        </row>
        <row r="26">
          <cell r="B26" t="str">
            <v>M053</v>
          </cell>
          <cell r="C26" t="str">
            <v>KAMAL SINGH</v>
          </cell>
          <cell r="D26" t="str">
            <v>RAM RATAN</v>
          </cell>
        </row>
        <row r="27">
          <cell r="B27" t="str">
            <v>M055</v>
          </cell>
          <cell r="C27" t="str">
            <v>DEEPAK</v>
          </cell>
          <cell r="D27" t="str">
            <v>CHETRAM</v>
          </cell>
        </row>
        <row r="28">
          <cell r="B28" t="str">
            <v>M095</v>
          </cell>
          <cell r="C28" t="str">
            <v>KHUSHBOO KUMARI</v>
          </cell>
          <cell r="D28" t="str">
            <v>RAM RAJ</v>
          </cell>
        </row>
        <row r="29">
          <cell r="B29" t="str">
            <v>M0107</v>
          </cell>
          <cell r="C29" t="str">
            <v>RATNESH KUMAR</v>
          </cell>
          <cell r="D29" t="str">
            <v>NATHUNI BAITHA</v>
          </cell>
        </row>
        <row r="30">
          <cell r="B30" t="str">
            <v>M0109</v>
          </cell>
          <cell r="C30" t="str">
            <v>MUNNA MANDAL</v>
          </cell>
          <cell r="D30" t="str">
            <v>ANIL MANDAL</v>
          </cell>
        </row>
        <row r="31">
          <cell r="B31" t="str">
            <v>M0116</v>
          </cell>
          <cell r="C31" t="str">
            <v>VIKASH MANDAL</v>
          </cell>
          <cell r="D31" t="str">
            <v>SUDHIR MANDAL</v>
          </cell>
        </row>
        <row r="32">
          <cell r="B32" t="str">
            <v>M099</v>
          </cell>
          <cell r="C32" t="str">
            <v>ROHIT KUMAR</v>
          </cell>
          <cell r="D32" t="str">
            <v>OM PRAKASH</v>
          </cell>
        </row>
        <row r="33">
          <cell r="B33" t="str">
            <v>M0100</v>
          </cell>
          <cell r="C33" t="str">
            <v>DEEPAK</v>
          </cell>
          <cell r="D33" t="str">
            <v>RAJ KUMAR</v>
          </cell>
        </row>
        <row r="34">
          <cell r="B34" t="str">
            <v>M094</v>
          </cell>
          <cell r="C34" t="str">
            <v>AMAN KUMAR</v>
          </cell>
          <cell r="D34" t="str">
            <v>RAJESH KUMAR</v>
          </cell>
        </row>
        <row r="35">
          <cell r="B35" t="str">
            <v>M048</v>
          </cell>
          <cell r="C35" t="str">
            <v xml:space="preserve">DINESH KUMAR </v>
          </cell>
          <cell r="D35" t="str">
            <v>NANDLAL</v>
          </cell>
        </row>
        <row r="36">
          <cell r="B36" t="str">
            <v>M0120</v>
          </cell>
          <cell r="C36" t="str">
            <v>MANOJ KUMAR</v>
          </cell>
          <cell r="D36" t="str">
            <v>LALLU RAM</v>
          </cell>
        </row>
        <row r="37">
          <cell r="B37" t="str">
            <v>M0123</v>
          </cell>
          <cell r="C37" t="str">
            <v>MANISH KUMAR</v>
          </cell>
          <cell r="D37" t="str">
            <v>RAMESH CHAND</v>
          </cell>
        </row>
        <row r="38">
          <cell r="B38" t="str">
            <v>M0125</v>
          </cell>
          <cell r="C38" t="str">
            <v>GAJENDER</v>
          </cell>
          <cell r="D38" t="str">
            <v>OM PRAKASH</v>
          </cell>
        </row>
        <row r="39">
          <cell r="B39" t="str">
            <v>M0129</v>
          </cell>
          <cell r="C39" t="str">
            <v>RITESH</v>
          </cell>
          <cell r="D39" t="str">
            <v>RAMAKANT RAM</v>
          </cell>
        </row>
        <row r="40">
          <cell r="B40" t="str">
            <v>M0131</v>
          </cell>
          <cell r="C40" t="str">
            <v>Ram Pravesh</v>
          </cell>
          <cell r="D40" t="str">
            <v>Pradeep Kumar Das</v>
          </cell>
        </row>
        <row r="41">
          <cell r="B41" t="str">
            <v>M0106</v>
          </cell>
          <cell r="C41" t="str">
            <v>SHIVAM KUMAR</v>
          </cell>
          <cell r="D41" t="str">
            <v>JAWAHAR LAL</v>
          </cell>
        </row>
        <row r="42">
          <cell r="B42" t="str">
            <v>M0132</v>
          </cell>
          <cell r="C42" t="str">
            <v>Satender Mani Tiwari</v>
          </cell>
          <cell r="D42" t="str">
            <v>Uma Shankar Tiwari</v>
          </cell>
        </row>
        <row r="43">
          <cell r="B43" t="str">
            <v>M006</v>
          </cell>
          <cell r="C43" t="str">
            <v>SARJU PATEL</v>
          </cell>
          <cell r="D43" t="str">
            <v>MUNNILAL PATEL</v>
          </cell>
        </row>
        <row r="44">
          <cell r="B44" t="str">
            <v>M0130</v>
          </cell>
          <cell r="C44" t="str">
            <v>Minku Kumar Singh</v>
          </cell>
          <cell r="D44" t="str">
            <v>Ram Chandra Singh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45"/>
  <sheetViews>
    <sheetView tabSelected="1" zoomScale="80" zoomScaleNormal="80" workbookViewId="0">
      <pane xSplit="4" ySplit="9" topLeftCell="E34" activePane="bottomRight" state="frozen"/>
      <selection pane="topRight" activeCell="D1" sqref="D1"/>
      <selection pane="bottomLeft" activeCell="A3" sqref="A3"/>
      <selection pane="bottomRight" activeCell="D35" sqref="D35"/>
    </sheetView>
  </sheetViews>
  <sheetFormatPr defaultColWidth="4.140625" defaultRowHeight="15" x14ac:dyDescent="0.25"/>
  <cols>
    <col min="1" max="1" width="8.28515625" bestFit="1" customWidth="1"/>
    <col min="2" max="2" width="10.5703125" customWidth="1"/>
    <col min="3" max="3" width="10.5703125" hidden="1" customWidth="1"/>
    <col min="4" max="4" width="24.5703125" customWidth="1"/>
    <col min="5" max="5" width="20.42578125" customWidth="1"/>
    <col min="6" max="6" width="11.7109375" bestFit="1" customWidth="1"/>
    <col min="7" max="7" width="7.85546875" hidden="1" customWidth="1"/>
    <col min="8" max="8" width="7.28515625" hidden="1" customWidth="1"/>
    <col min="9" max="9" width="3.85546875" hidden="1" customWidth="1"/>
    <col min="10" max="23" width="4.140625" hidden="1" customWidth="1"/>
    <col min="24" max="36" width="4.140625" customWidth="1"/>
    <col min="37" max="39" width="4" customWidth="1"/>
    <col min="40" max="40" width="4.7109375" customWidth="1"/>
    <col min="41" max="42" width="4" customWidth="1"/>
    <col min="43" max="43" width="4" style="32" customWidth="1"/>
    <col min="44" max="51" width="4" customWidth="1"/>
    <col min="52" max="52" width="4.140625" customWidth="1"/>
    <col min="53" max="53" width="3.85546875" customWidth="1"/>
    <col min="54" max="54" width="4.140625" customWidth="1"/>
    <col min="55" max="55" width="7" hidden="1" customWidth="1"/>
    <col min="56" max="65" width="4.140625" hidden="1" customWidth="1"/>
    <col min="66" max="66" width="7.42578125" hidden="1" customWidth="1"/>
    <col min="67" max="68" width="4.140625" hidden="1" customWidth="1"/>
    <col min="69" max="69" width="4.140625" customWidth="1"/>
    <col min="70" max="70" width="12.5703125" customWidth="1"/>
    <col min="71" max="71" width="4.140625" hidden="1" customWidth="1"/>
    <col min="72" max="75" width="7.85546875" hidden="1" customWidth="1"/>
    <col min="76" max="76" width="4.140625" hidden="1" customWidth="1"/>
    <col min="77" max="77" width="7.85546875" hidden="1" customWidth="1"/>
    <col min="78" max="80" width="4.140625" hidden="1" customWidth="1"/>
    <col min="81" max="81" width="7.85546875" hidden="1" customWidth="1"/>
    <col min="82" max="82" width="5.5703125" hidden="1" customWidth="1"/>
    <col min="83" max="83" width="7.85546875" hidden="1" customWidth="1"/>
    <col min="84" max="85" width="4.140625" hidden="1" customWidth="1"/>
    <col min="86" max="86" width="26" hidden="1" customWidth="1"/>
    <col min="87" max="87" width="7.85546875" customWidth="1"/>
  </cols>
  <sheetData>
    <row r="1" spans="1:87" x14ac:dyDescent="0.25">
      <c r="B1" s="90" t="s">
        <v>150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</row>
    <row r="2" spans="1:87" x14ac:dyDescent="0.25">
      <c r="B2" s="90" t="s">
        <v>151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</row>
    <row r="3" spans="1:87" x14ac:dyDescent="0.25">
      <c r="B3" s="90" t="s">
        <v>156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</row>
    <row r="4" spans="1:87" x14ac:dyDescent="0.25">
      <c r="B4" s="81" t="s">
        <v>152</v>
      </c>
      <c r="C4" s="81"/>
      <c r="D4" s="81"/>
      <c r="E4" s="81">
        <v>27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5"/>
      <c r="T4" s="15"/>
      <c r="U4" s="92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4"/>
    </row>
    <row r="5" spans="1:87" x14ac:dyDescent="0.25">
      <c r="B5" s="87" t="s">
        <v>153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</row>
    <row r="6" spans="1:87" ht="15" customHeight="1" x14ac:dyDescent="0.25">
      <c r="B6" s="88" t="s">
        <v>154</v>
      </c>
      <c r="C6" s="88"/>
      <c r="D6" s="88"/>
      <c r="E6" s="88"/>
      <c r="F6" s="89" t="s">
        <v>155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</row>
    <row r="7" spans="1:87" ht="15.75" thickBot="1" x14ac:dyDescent="0.3">
      <c r="B7" s="88"/>
      <c r="C7" s="88"/>
      <c r="D7" s="88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</row>
    <row r="8" spans="1:87" ht="62.25" customHeight="1" x14ac:dyDescent="0.25">
      <c r="A8" s="54" t="s">
        <v>33</v>
      </c>
      <c r="B8" s="55" t="s">
        <v>31</v>
      </c>
      <c r="C8" s="55" t="s">
        <v>149</v>
      </c>
      <c r="D8" s="55" t="s">
        <v>63</v>
      </c>
      <c r="E8" s="56" t="s">
        <v>64</v>
      </c>
      <c r="F8" s="55" t="s">
        <v>32</v>
      </c>
      <c r="G8" s="57" t="s">
        <v>65</v>
      </c>
      <c r="H8" s="57" t="s">
        <v>0</v>
      </c>
      <c r="I8" s="76">
        <v>45124</v>
      </c>
      <c r="J8" s="76">
        <v>45125</v>
      </c>
      <c r="K8" s="76">
        <v>45126</v>
      </c>
      <c r="L8" s="76">
        <v>45127</v>
      </c>
      <c r="M8" s="76">
        <v>45128</v>
      </c>
      <c r="N8" s="76">
        <v>45129</v>
      </c>
      <c r="O8" s="76">
        <v>45130</v>
      </c>
      <c r="P8" s="76">
        <v>45131</v>
      </c>
      <c r="Q8" s="76">
        <v>45132</v>
      </c>
      <c r="R8" s="76">
        <v>45133</v>
      </c>
      <c r="S8" s="76">
        <v>45134</v>
      </c>
      <c r="T8" s="76">
        <v>45135</v>
      </c>
      <c r="U8" s="76">
        <v>45136</v>
      </c>
      <c r="V8" s="76">
        <v>45137</v>
      </c>
      <c r="W8" s="76">
        <v>45138</v>
      </c>
      <c r="X8" s="76">
        <v>45139</v>
      </c>
      <c r="Y8" s="76">
        <v>45140</v>
      </c>
      <c r="Z8" s="76">
        <v>45141</v>
      </c>
      <c r="AA8" s="76">
        <v>45142</v>
      </c>
      <c r="AB8" s="76">
        <v>45143</v>
      </c>
      <c r="AC8" s="76">
        <v>45144</v>
      </c>
      <c r="AD8" s="76">
        <v>45145</v>
      </c>
      <c r="AE8" s="76">
        <v>45146</v>
      </c>
      <c r="AF8" s="76">
        <v>45147</v>
      </c>
      <c r="AG8" s="76">
        <v>45148</v>
      </c>
      <c r="AH8" s="76">
        <v>45149</v>
      </c>
      <c r="AI8" s="76">
        <v>45150</v>
      </c>
      <c r="AJ8" s="76">
        <v>45151</v>
      </c>
      <c r="AK8" s="76">
        <v>45152</v>
      </c>
      <c r="AL8" s="76">
        <v>45153</v>
      </c>
      <c r="AM8" s="76">
        <v>45154</v>
      </c>
      <c r="AN8" s="76">
        <v>45155</v>
      </c>
      <c r="AO8" s="76">
        <v>45156</v>
      </c>
      <c r="AP8" s="76">
        <v>45157</v>
      </c>
      <c r="AQ8" s="76">
        <v>45158</v>
      </c>
      <c r="AR8" s="76">
        <v>45159</v>
      </c>
      <c r="AS8" s="76">
        <v>45160</v>
      </c>
      <c r="AT8" s="76">
        <v>45161</v>
      </c>
      <c r="AU8" s="76">
        <v>45162</v>
      </c>
      <c r="AV8" s="76">
        <v>45163</v>
      </c>
      <c r="AW8" s="76">
        <v>45164</v>
      </c>
      <c r="AX8" s="76">
        <v>45165</v>
      </c>
      <c r="AY8" s="76">
        <v>45166</v>
      </c>
      <c r="AZ8" s="76">
        <v>45167</v>
      </c>
      <c r="BA8" s="76">
        <v>45168</v>
      </c>
      <c r="BB8" s="76">
        <v>45169</v>
      </c>
      <c r="BC8" s="58" t="s">
        <v>1</v>
      </c>
      <c r="BD8" s="58" t="s">
        <v>2</v>
      </c>
      <c r="BE8" s="58" t="s">
        <v>3</v>
      </c>
      <c r="BF8" s="58" t="s">
        <v>4</v>
      </c>
      <c r="BG8" s="58" t="s">
        <v>5</v>
      </c>
      <c r="BH8" s="58" t="s">
        <v>6</v>
      </c>
      <c r="BI8" s="58" t="s">
        <v>7</v>
      </c>
      <c r="BJ8" s="58" t="s">
        <v>8</v>
      </c>
      <c r="BK8" s="58" t="s">
        <v>9</v>
      </c>
      <c r="BL8" s="58" t="s">
        <v>10</v>
      </c>
      <c r="BM8" s="58" t="s">
        <v>11</v>
      </c>
      <c r="BN8" s="58" t="s">
        <v>12</v>
      </c>
      <c r="BO8" s="58" t="s">
        <v>13</v>
      </c>
      <c r="BP8" s="58" t="s">
        <v>37</v>
      </c>
      <c r="BQ8" s="58" t="s">
        <v>38</v>
      </c>
      <c r="BR8" s="55" t="s">
        <v>67</v>
      </c>
      <c r="BS8" s="59" t="s">
        <v>66</v>
      </c>
      <c r="BT8" s="60" t="s">
        <v>14</v>
      </c>
      <c r="BU8" s="60" t="s">
        <v>15</v>
      </c>
      <c r="BV8" s="61" t="s">
        <v>16</v>
      </c>
      <c r="BW8" s="50" t="s">
        <v>46</v>
      </c>
      <c r="BX8" s="1" t="s">
        <v>17</v>
      </c>
      <c r="BY8" s="3" t="s">
        <v>18</v>
      </c>
      <c r="BZ8" s="3" t="s">
        <v>19</v>
      </c>
      <c r="CA8" s="4" t="s">
        <v>20</v>
      </c>
      <c r="CB8" s="4" t="s">
        <v>21</v>
      </c>
      <c r="CC8" s="4" t="s">
        <v>22</v>
      </c>
      <c r="CD8" s="3" t="s">
        <v>23</v>
      </c>
      <c r="CE8" s="3" t="s">
        <v>19</v>
      </c>
      <c r="CF8" s="18" t="s">
        <v>34</v>
      </c>
      <c r="CG8" s="18" t="s">
        <v>35</v>
      </c>
      <c r="CH8" s="18" t="s">
        <v>107</v>
      </c>
    </row>
    <row r="9" spans="1:87" x14ac:dyDescent="0.25">
      <c r="A9" s="62"/>
      <c r="B9" s="5"/>
      <c r="C9" s="5"/>
      <c r="D9" s="5">
        <f>COUNTA(D10:D1048576)</f>
        <v>34</v>
      </c>
      <c r="E9" s="5"/>
      <c r="F9" s="5"/>
      <c r="G9" s="6"/>
      <c r="H9" s="48"/>
      <c r="I9" s="78" t="s">
        <v>39</v>
      </c>
      <c r="J9" s="78" t="s">
        <v>41</v>
      </c>
      <c r="K9" s="78" t="s">
        <v>44</v>
      </c>
      <c r="L9" s="78" t="s">
        <v>43</v>
      </c>
      <c r="M9" s="78" t="s">
        <v>45</v>
      </c>
      <c r="N9" s="78" t="s">
        <v>42</v>
      </c>
      <c r="O9" s="78" t="s">
        <v>40</v>
      </c>
      <c r="P9" s="78" t="s">
        <v>39</v>
      </c>
      <c r="Q9" s="78" t="s">
        <v>41</v>
      </c>
      <c r="R9" s="78" t="s">
        <v>44</v>
      </c>
      <c r="S9" s="78" t="s">
        <v>43</v>
      </c>
      <c r="T9" s="78" t="s">
        <v>45</v>
      </c>
      <c r="U9" s="78" t="s">
        <v>42</v>
      </c>
      <c r="V9" s="78" t="s">
        <v>40</v>
      </c>
      <c r="W9" s="78" t="s">
        <v>39</v>
      </c>
      <c r="X9" s="78" t="s">
        <v>41</v>
      </c>
      <c r="Y9" s="78" t="s">
        <v>44</v>
      </c>
      <c r="Z9" s="78" t="s">
        <v>43</v>
      </c>
      <c r="AA9" s="78" t="s">
        <v>45</v>
      </c>
      <c r="AB9" s="78" t="s">
        <v>42</v>
      </c>
      <c r="AC9" s="78" t="s">
        <v>40</v>
      </c>
      <c r="AD9" s="78" t="s">
        <v>39</v>
      </c>
      <c r="AE9" s="78" t="s">
        <v>41</v>
      </c>
      <c r="AF9" s="78" t="s">
        <v>44</v>
      </c>
      <c r="AG9" s="78" t="s">
        <v>43</v>
      </c>
      <c r="AH9" s="78" t="s">
        <v>45</v>
      </c>
      <c r="AI9" s="78" t="s">
        <v>42</v>
      </c>
      <c r="AJ9" s="78" t="s">
        <v>40</v>
      </c>
      <c r="AK9" s="78" t="s">
        <v>39</v>
      </c>
      <c r="AL9" s="78" t="s">
        <v>41</v>
      </c>
      <c r="AM9" s="78" t="s">
        <v>44</v>
      </c>
      <c r="AN9" s="78" t="s">
        <v>43</v>
      </c>
      <c r="AO9" s="78" t="s">
        <v>45</v>
      </c>
      <c r="AP9" s="78" t="s">
        <v>42</v>
      </c>
      <c r="AQ9" s="78" t="s">
        <v>40</v>
      </c>
      <c r="AR9" s="78" t="s">
        <v>39</v>
      </c>
      <c r="AS9" s="78" t="s">
        <v>41</v>
      </c>
      <c r="AT9" s="78" t="s">
        <v>44</v>
      </c>
      <c r="AU9" s="78" t="s">
        <v>43</v>
      </c>
      <c r="AV9" s="78" t="s">
        <v>45</v>
      </c>
      <c r="AW9" s="78" t="s">
        <v>42</v>
      </c>
      <c r="AX9" s="78" t="s">
        <v>40</v>
      </c>
      <c r="AY9" s="78" t="s">
        <v>39</v>
      </c>
      <c r="AZ9" s="78" t="s">
        <v>41</v>
      </c>
      <c r="BA9" s="78" t="s">
        <v>44</v>
      </c>
      <c r="BB9" s="78" t="s">
        <v>43</v>
      </c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 t="s">
        <v>24</v>
      </c>
      <c r="BO9" s="7"/>
      <c r="BP9" s="20">
        <f>SUM(BP10:BP44)</f>
        <v>0</v>
      </c>
      <c r="BQ9" s="20"/>
      <c r="BR9" s="8"/>
      <c r="BS9" s="13"/>
      <c r="BT9" s="8">
        <f>SUM(BT10:BT44)</f>
        <v>1809</v>
      </c>
      <c r="BU9" s="8">
        <f>SUM(BU10:BU44)</f>
        <v>0</v>
      </c>
      <c r="BV9" s="63">
        <f>SUM(BV10:BV44)</f>
        <v>0</v>
      </c>
      <c r="BW9" s="51">
        <f>SUM(BW10:BW44)</f>
        <v>10</v>
      </c>
      <c r="BX9" s="2"/>
      <c r="BY9" s="2"/>
      <c r="BZ9" s="2"/>
      <c r="CA9" s="2"/>
      <c r="CB9" s="2"/>
      <c r="CC9" s="2"/>
      <c r="CD9" s="2"/>
      <c r="CE9" s="2"/>
    </row>
    <row r="10" spans="1:87" ht="15.75" x14ac:dyDescent="0.25">
      <c r="A10" s="64">
        <v>1</v>
      </c>
      <c r="B10" s="99" t="s">
        <v>69</v>
      </c>
      <c r="C10" s="38"/>
      <c r="D10" s="83" t="s">
        <v>70</v>
      </c>
      <c r="E10" s="36" t="str">
        <f>VLOOKUP(B10,[1]Com!$B$11:$D$44,3,0)</f>
        <v>RAJPAL</v>
      </c>
      <c r="F10" s="15" t="s">
        <v>68</v>
      </c>
      <c r="G10" s="35"/>
      <c r="H10" s="9"/>
      <c r="I10" s="13" t="s">
        <v>25</v>
      </c>
      <c r="J10" s="13" t="s">
        <v>25</v>
      </c>
      <c r="K10" s="13" t="s">
        <v>28</v>
      </c>
      <c r="L10" s="13" t="s">
        <v>24</v>
      </c>
      <c r="M10" s="13" t="s">
        <v>25</v>
      </c>
      <c r="N10" s="13" t="s">
        <v>25</v>
      </c>
      <c r="O10" s="13" t="s">
        <v>25</v>
      </c>
      <c r="P10" s="13" t="s">
        <v>25</v>
      </c>
      <c r="Q10" s="13" t="s">
        <v>25</v>
      </c>
      <c r="R10" s="13" t="s">
        <v>24</v>
      </c>
      <c r="S10" s="13" t="s">
        <v>25</v>
      </c>
      <c r="T10" s="13" t="s">
        <v>25</v>
      </c>
      <c r="U10" s="13" t="s">
        <v>25</v>
      </c>
      <c r="V10" s="13" t="s">
        <v>25</v>
      </c>
      <c r="W10" s="13" t="s">
        <v>25</v>
      </c>
      <c r="X10" s="39" t="s">
        <v>25</v>
      </c>
      <c r="Y10" s="13" t="s">
        <v>24</v>
      </c>
      <c r="Z10" s="13" t="s">
        <v>27</v>
      </c>
      <c r="AA10" s="13" t="s">
        <v>27</v>
      </c>
      <c r="AB10" s="13" t="s">
        <v>25</v>
      </c>
      <c r="AC10" s="13" t="s">
        <v>25</v>
      </c>
      <c r="AD10" s="13" t="s">
        <v>25</v>
      </c>
      <c r="AE10" s="13" t="s">
        <v>25</v>
      </c>
      <c r="AF10" s="13" t="s">
        <v>25</v>
      </c>
      <c r="AG10" s="13" t="s">
        <v>25</v>
      </c>
      <c r="AH10" s="13" t="s">
        <v>24</v>
      </c>
      <c r="AI10" s="15" t="s">
        <v>25</v>
      </c>
      <c r="AJ10" s="15" t="s">
        <v>25</v>
      </c>
      <c r="AK10" s="79" t="s">
        <v>25</v>
      </c>
      <c r="AL10" s="79" t="s">
        <v>25</v>
      </c>
      <c r="AM10" s="79" t="s">
        <v>26</v>
      </c>
      <c r="AN10" s="79" t="s">
        <v>25</v>
      </c>
      <c r="AO10" s="79" t="s">
        <v>25</v>
      </c>
      <c r="AP10" s="79" t="s">
        <v>25</v>
      </c>
      <c r="AQ10" s="79" t="s">
        <v>25</v>
      </c>
      <c r="AR10" s="39" t="s">
        <v>24</v>
      </c>
      <c r="AS10" s="39" t="s">
        <v>25</v>
      </c>
      <c r="AT10" s="39" t="s">
        <v>26</v>
      </c>
      <c r="AU10" s="39" t="s">
        <v>25</v>
      </c>
      <c r="AV10" s="39" t="s">
        <v>25</v>
      </c>
      <c r="AW10" s="39" t="s">
        <v>25</v>
      </c>
      <c r="AX10" s="39" t="s">
        <v>25</v>
      </c>
      <c r="AY10" s="39" t="s">
        <v>25</v>
      </c>
      <c r="AZ10" s="13" t="s">
        <v>25</v>
      </c>
      <c r="BA10" s="13" t="s">
        <v>24</v>
      </c>
      <c r="BB10" s="13" t="s">
        <v>26</v>
      </c>
      <c r="BC10" s="5">
        <f>COUNTIF(X10:BB10,"M")</f>
        <v>22</v>
      </c>
      <c r="BD10" s="5">
        <f>COUNTIF(X10:BB10,"E")</f>
        <v>2</v>
      </c>
      <c r="BE10" s="5">
        <f>COUNTIF(X10:BB10,"N")</f>
        <v>0</v>
      </c>
      <c r="BF10" s="5">
        <f>COUNTIF(X10:BB10,"G")</f>
        <v>0</v>
      </c>
      <c r="BG10" s="5">
        <f>COUNTIF(X10:BB10,"C/O")*1</f>
        <v>0</v>
      </c>
      <c r="BH10" s="5">
        <f>COUNTIF(X10:BB10,"M+E")*1</f>
        <v>0</v>
      </c>
      <c r="BI10" s="5">
        <f>COUNTIF(X10:BB10,"M+N")*1</f>
        <v>0</v>
      </c>
      <c r="BJ10" s="5">
        <f>COUNTIF(X10:BB10,"E+N")*1</f>
        <v>0</v>
      </c>
      <c r="BK10" s="5">
        <f>COUNTIF(X10:BB10,"N+M")*1</f>
        <v>0</v>
      </c>
      <c r="BL10" s="10">
        <f>COUNTIF(X10:BB10,"P/O")+COUNTIF(X10:BB10,"M/O")+COUNTIF(X10:BB10,"E/O")+COUNTIF(X10:BB10,"N/O")+COUNTIF(X10:BB10,"G/O")</f>
        <v>0</v>
      </c>
      <c r="BM10" s="10">
        <f>COUNTIF(X10:BB10,"DD/O")*2</f>
        <v>0</v>
      </c>
      <c r="BN10" s="5">
        <f>COUNTIF(X10:BB10,"O")</f>
        <v>4</v>
      </c>
      <c r="BO10" s="5">
        <f>COUNTIF(X10:BB10,"A")</f>
        <v>3</v>
      </c>
      <c r="BP10" s="10">
        <f>COUNTIF(X10:BB10,"P/GH")+COUNTIF(X10:BB10,"M/GH")+COUNTIF(X10:BB10,"E/GH")+COUNTIF(X10:BB10,"N/GH")+COUNTIF(X10:BB10,"G/GH")</f>
        <v>0</v>
      </c>
      <c r="BQ10" s="5">
        <f>COUNTIF(X10:BB10,"GH")*1</f>
        <v>0</v>
      </c>
      <c r="BR10" s="11">
        <f t="shared" ref="BR10:BR28" si="0">SUM(BC10:BK10)+BP10</f>
        <v>24</v>
      </c>
      <c r="BS10" s="49">
        <f t="shared" ref="BS10:BS28" si="1">BT10-BR10</f>
        <v>4</v>
      </c>
      <c r="BT10" s="12">
        <f t="shared" ref="BT10:BT28" si="2">BR10+BL10+BM10+BN10</f>
        <v>28</v>
      </c>
      <c r="BU10" s="12">
        <f t="shared" ref="BU10:BU28" si="3">BH10+BI10+BJ10+BK10+BL10</f>
        <v>0</v>
      </c>
      <c r="BV10" s="65">
        <f t="shared" ref="BV10:BV28" si="4">BM10</f>
        <v>0</v>
      </c>
      <c r="BW10" s="52">
        <f t="shared" ref="BW10:BW28" si="5">BQ10+BP10</f>
        <v>0</v>
      </c>
      <c r="BX10" s="13"/>
      <c r="BY10" s="13"/>
      <c r="BZ10" s="14">
        <f t="shared" ref="BZ10:BZ28" si="6">BY10-BT10</f>
        <v>-28</v>
      </c>
      <c r="CA10" s="2"/>
      <c r="CB10" s="2">
        <f t="shared" ref="CB10:CB28" si="7">(BU10+BV10*2)*8</f>
        <v>0</v>
      </c>
      <c r="CC10" s="2">
        <f t="shared" ref="CC10:CC28" si="8">CB10*CA10</f>
        <v>0</v>
      </c>
      <c r="CD10" s="2"/>
      <c r="CE10" s="2">
        <f t="shared" ref="CE10:CE28" si="9">CD10-CC10</f>
        <v>0</v>
      </c>
      <c r="CH10" s="34">
        <f t="shared" ref="CH10:CH28" si="10">(BR10/6)-BS10</f>
        <v>0</v>
      </c>
    </row>
    <row r="11" spans="1:87" ht="15.75" x14ac:dyDescent="0.25">
      <c r="A11" s="64">
        <v>2</v>
      </c>
      <c r="B11" s="99" t="s">
        <v>71</v>
      </c>
      <c r="C11" s="38"/>
      <c r="D11" s="83" t="s">
        <v>72</v>
      </c>
      <c r="E11" s="36" t="str">
        <f>VLOOKUP(B11,[1]Com!$B$11:$D$44,3,0)</f>
        <v>RAM SHIV</v>
      </c>
      <c r="F11" s="15" t="s">
        <v>68</v>
      </c>
      <c r="G11" s="35"/>
      <c r="H11" s="9"/>
      <c r="I11" s="13" t="s">
        <v>24</v>
      </c>
      <c r="J11" s="13" t="s">
        <v>27</v>
      </c>
      <c r="K11" s="13" t="s">
        <v>27</v>
      </c>
      <c r="L11" s="13" t="s">
        <v>27</v>
      </c>
      <c r="M11" s="13" t="s">
        <v>27</v>
      </c>
      <c r="N11" s="13" t="s">
        <v>27</v>
      </c>
      <c r="O11" s="13" t="s">
        <v>24</v>
      </c>
      <c r="P11" s="13" t="s">
        <v>25</v>
      </c>
      <c r="Q11" s="13" t="s">
        <v>25</v>
      </c>
      <c r="R11" s="13" t="s">
        <v>25</v>
      </c>
      <c r="S11" s="13" t="s">
        <v>25</v>
      </c>
      <c r="T11" s="13" t="s">
        <v>25</v>
      </c>
      <c r="U11" s="13" t="s">
        <v>25</v>
      </c>
      <c r="V11" s="13" t="s">
        <v>24</v>
      </c>
      <c r="W11" s="13" t="s">
        <v>27</v>
      </c>
      <c r="X11" s="39" t="s">
        <v>25</v>
      </c>
      <c r="Y11" s="13" t="s">
        <v>25</v>
      </c>
      <c r="Z11" s="13" t="s">
        <v>25</v>
      </c>
      <c r="AA11" s="13" t="s">
        <v>25</v>
      </c>
      <c r="AB11" s="13" t="s">
        <v>28</v>
      </c>
      <c r="AC11" s="13" t="s">
        <v>24</v>
      </c>
      <c r="AD11" s="13" t="s">
        <v>25</v>
      </c>
      <c r="AE11" s="13" t="s">
        <v>25</v>
      </c>
      <c r="AF11" s="13" t="s">
        <v>25</v>
      </c>
      <c r="AG11" s="13" t="s">
        <v>25</v>
      </c>
      <c r="AH11" s="13" t="s">
        <v>25</v>
      </c>
      <c r="AI11" s="13" t="s">
        <v>27</v>
      </c>
      <c r="AJ11" s="13" t="s">
        <v>24</v>
      </c>
      <c r="AK11" s="39" t="s">
        <v>26</v>
      </c>
      <c r="AL11" s="39" t="s">
        <v>25</v>
      </c>
      <c r="AM11" s="39" t="s">
        <v>25</v>
      </c>
      <c r="AN11" s="39" t="s">
        <v>25</v>
      </c>
      <c r="AO11" s="39" t="s">
        <v>25</v>
      </c>
      <c r="AP11" s="39" t="s">
        <v>25</v>
      </c>
      <c r="AQ11" s="39" t="s">
        <v>24</v>
      </c>
      <c r="AR11" s="39" t="s">
        <v>27</v>
      </c>
      <c r="AS11" s="39" t="s">
        <v>25</v>
      </c>
      <c r="AT11" s="39" t="s">
        <v>25</v>
      </c>
      <c r="AU11" s="39" t="s">
        <v>27</v>
      </c>
      <c r="AV11" s="39" t="s">
        <v>27</v>
      </c>
      <c r="AW11" s="39" t="s">
        <v>27</v>
      </c>
      <c r="AX11" s="39" t="s">
        <v>24</v>
      </c>
      <c r="AY11" s="39" t="s">
        <v>27</v>
      </c>
      <c r="AZ11" s="13" t="s">
        <v>27</v>
      </c>
      <c r="BA11" s="13" t="s">
        <v>26</v>
      </c>
      <c r="BB11" s="13" t="s">
        <v>27</v>
      </c>
      <c r="BC11" s="5">
        <f t="shared" ref="BC11:BC44" si="11">COUNTIF(X11:BB11,"M")</f>
        <v>16</v>
      </c>
      <c r="BD11" s="5">
        <f t="shared" ref="BD11:BD44" si="12">COUNTIF(X11:BB11,"E")</f>
        <v>8</v>
      </c>
      <c r="BE11" s="5">
        <f t="shared" ref="BE11:BE44" si="13">COUNTIF(X11:BB11,"N")</f>
        <v>1</v>
      </c>
      <c r="BF11" s="5">
        <f t="shared" ref="BF11:BF44" si="14">COUNTIF(X11:BB11,"G")</f>
        <v>0</v>
      </c>
      <c r="BG11" s="5">
        <f t="shared" ref="BG11:BG44" si="15">COUNTIF(X11:BB11,"C/O")*1</f>
        <v>0</v>
      </c>
      <c r="BH11" s="5">
        <f t="shared" ref="BH11:BH44" si="16">COUNTIF(X11:BB11,"M+E")*1</f>
        <v>0</v>
      </c>
      <c r="BI11" s="5">
        <f t="shared" ref="BI11:BI44" si="17">COUNTIF(X11:BB11,"M+N")*1</f>
        <v>0</v>
      </c>
      <c r="BJ11" s="5">
        <f t="shared" ref="BJ11:BJ44" si="18">COUNTIF(X11:BB11,"E+N")*1</f>
        <v>0</v>
      </c>
      <c r="BK11" s="5">
        <f t="shared" ref="BK11:BK44" si="19">COUNTIF(X11:BB11,"N+M")*1</f>
        <v>0</v>
      </c>
      <c r="BL11" s="10">
        <f t="shared" ref="BL11:BL44" si="20">COUNTIF(X11:BB11,"P/O")+COUNTIF(X11:BB11,"M/O")+COUNTIF(X11:BB11,"E/O")+COUNTIF(X11:BB11,"N/O")+COUNTIF(X11:BB11,"G/O")</f>
        <v>0</v>
      </c>
      <c r="BM11" s="10">
        <f t="shared" ref="BM11:BM44" si="21">COUNTIF(X11:BB11,"DD/O")*2</f>
        <v>0</v>
      </c>
      <c r="BN11" s="5">
        <f t="shared" ref="BN11:BN44" si="22">COUNTIF(X11:BB11,"O")</f>
        <v>4</v>
      </c>
      <c r="BO11" s="5">
        <f t="shared" ref="BO11:BO44" si="23">COUNTIF(X11:BB11,"A")</f>
        <v>2</v>
      </c>
      <c r="BP11" s="10">
        <f t="shared" ref="BP11:BP44" si="24">COUNTIF(X11:BB11,"P/GH")+COUNTIF(X11:BB11,"M/GH")+COUNTIF(X11:BB11,"E/GH")+COUNTIF(X11:BB11,"N/GH")+COUNTIF(X11:BB11,"G/GH")</f>
        <v>0</v>
      </c>
      <c r="BQ11" s="5">
        <f t="shared" ref="BQ11:BQ43" si="25">COUNTIF(X11:BB11,"GH")*1</f>
        <v>0</v>
      </c>
      <c r="BR11" s="11">
        <f t="shared" si="0"/>
        <v>25</v>
      </c>
      <c r="BS11" s="49">
        <f t="shared" si="1"/>
        <v>4</v>
      </c>
      <c r="BT11" s="12">
        <f t="shared" si="2"/>
        <v>29</v>
      </c>
      <c r="BU11" s="12">
        <f t="shared" si="3"/>
        <v>0</v>
      </c>
      <c r="BV11" s="65">
        <f t="shared" si="4"/>
        <v>0</v>
      </c>
      <c r="BW11" s="52">
        <f t="shared" si="5"/>
        <v>0</v>
      </c>
      <c r="BX11" s="13"/>
      <c r="BY11" s="13"/>
      <c r="BZ11" s="14">
        <f t="shared" si="6"/>
        <v>-29</v>
      </c>
      <c r="CA11" s="2"/>
      <c r="CB11" s="2">
        <f t="shared" si="7"/>
        <v>0</v>
      </c>
      <c r="CC11" s="2">
        <f t="shared" si="8"/>
        <v>0</v>
      </c>
      <c r="CD11" s="2"/>
      <c r="CE11" s="2">
        <f t="shared" si="9"/>
        <v>0</v>
      </c>
      <c r="CH11" s="34">
        <f t="shared" si="10"/>
        <v>0.16666666666666696</v>
      </c>
    </row>
    <row r="12" spans="1:87" ht="15.75" x14ac:dyDescent="0.25">
      <c r="A12" s="64">
        <v>3</v>
      </c>
      <c r="B12" s="99" t="s">
        <v>73</v>
      </c>
      <c r="C12" s="38"/>
      <c r="D12" s="83" t="s">
        <v>74</v>
      </c>
      <c r="E12" s="36" t="str">
        <f>VLOOKUP(B12,[1]Com!$B$11:$D$44,3,0)</f>
        <v>MUNNILAL PATEL</v>
      </c>
      <c r="F12" s="15" t="s">
        <v>106</v>
      </c>
      <c r="G12" s="35"/>
      <c r="H12" s="5"/>
      <c r="I12" s="13" t="s">
        <v>25</v>
      </c>
      <c r="J12" s="13" t="s">
        <v>25</v>
      </c>
      <c r="K12" s="13" t="s">
        <v>25</v>
      </c>
      <c r="L12" s="13" t="s">
        <v>25</v>
      </c>
      <c r="M12" s="13" t="s">
        <v>26</v>
      </c>
      <c r="N12" s="13" t="s">
        <v>24</v>
      </c>
      <c r="O12" s="13" t="s">
        <v>25</v>
      </c>
      <c r="P12" s="13" t="s">
        <v>25</v>
      </c>
      <c r="Q12" s="13" t="s">
        <v>25</v>
      </c>
      <c r="R12" s="13" t="s">
        <v>25</v>
      </c>
      <c r="S12" s="13" t="s">
        <v>25</v>
      </c>
      <c r="T12" s="13" t="s">
        <v>25</v>
      </c>
      <c r="U12" s="13" t="s">
        <v>25</v>
      </c>
      <c r="V12" s="13" t="s">
        <v>24</v>
      </c>
      <c r="W12" s="13" t="s">
        <v>25</v>
      </c>
      <c r="X12" s="39" t="s">
        <v>25</v>
      </c>
      <c r="Y12" s="13" t="s">
        <v>25</v>
      </c>
      <c r="Z12" s="13" t="s">
        <v>25</v>
      </c>
      <c r="AA12" s="13" t="s">
        <v>25</v>
      </c>
      <c r="AB12" s="13" t="s">
        <v>25</v>
      </c>
      <c r="AC12" s="13" t="s">
        <v>24</v>
      </c>
      <c r="AD12" s="13" t="s">
        <v>25</v>
      </c>
      <c r="AE12" s="13" t="s">
        <v>25</v>
      </c>
      <c r="AF12" s="13" t="s">
        <v>25</v>
      </c>
      <c r="AG12" s="13" t="s">
        <v>25</v>
      </c>
      <c r="AH12" s="13" t="s">
        <v>25</v>
      </c>
      <c r="AI12" s="13" t="s">
        <v>25</v>
      </c>
      <c r="AJ12" s="13" t="s">
        <v>24</v>
      </c>
      <c r="AK12" s="72" t="s">
        <v>25</v>
      </c>
      <c r="AL12" s="39" t="s">
        <v>25</v>
      </c>
      <c r="AM12" s="39" t="s">
        <v>25</v>
      </c>
      <c r="AN12" s="13" t="s">
        <v>25</v>
      </c>
      <c r="AO12" s="13" t="s">
        <v>25</v>
      </c>
      <c r="AP12" s="13" t="s">
        <v>25</v>
      </c>
      <c r="AQ12" s="13" t="s">
        <v>24</v>
      </c>
      <c r="AR12" s="13" t="s">
        <v>25</v>
      </c>
      <c r="AS12" s="13" t="s">
        <v>25</v>
      </c>
      <c r="AT12" s="13" t="s">
        <v>25</v>
      </c>
      <c r="AU12" s="13" t="s">
        <v>25</v>
      </c>
      <c r="AV12" s="13" t="s">
        <v>25</v>
      </c>
      <c r="AW12" s="13" t="s">
        <v>25</v>
      </c>
      <c r="AX12" s="13" t="s">
        <v>24</v>
      </c>
      <c r="AY12" s="13" t="s">
        <v>25</v>
      </c>
      <c r="AZ12" s="13" t="s">
        <v>25</v>
      </c>
      <c r="BA12" s="13" t="s">
        <v>25</v>
      </c>
      <c r="BB12" s="13" t="s">
        <v>25</v>
      </c>
      <c r="BC12" s="5">
        <f t="shared" si="11"/>
        <v>27</v>
      </c>
      <c r="BD12" s="5">
        <f t="shared" si="12"/>
        <v>0</v>
      </c>
      <c r="BE12" s="5">
        <f t="shared" si="13"/>
        <v>0</v>
      </c>
      <c r="BF12" s="5">
        <f t="shared" si="14"/>
        <v>0</v>
      </c>
      <c r="BG12" s="5">
        <f t="shared" si="15"/>
        <v>0</v>
      </c>
      <c r="BH12" s="5">
        <f t="shared" si="16"/>
        <v>0</v>
      </c>
      <c r="BI12" s="5">
        <f t="shared" si="17"/>
        <v>0</v>
      </c>
      <c r="BJ12" s="5">
        <f t="shared" si="18"/>
        <v>0</v>
      </c>
      <c r="BK12" s="5">
        <f t="shared" si="19"/>
        <v>0</v>
      </c>
      <c r="BL12" s="10">
        <f t="shared" si="20"/>
        <v>0</v>
      </c>
      <c r="BM12" s="10">
        <f t="shared" si="21"/>
        <v>0</v>
      </c>
      <c r="BN12" s="5">
        <f t="shared" si="22"/>
        <v>4</v>
      </c>
      <c r="BO12" s="5">
        <f t="shared" si="23"/>
        <v>0</v>
      </c>
      <c r="BP12" s="10">
        <f t="shared" si="24"/>
        <v>0</v>
      </c>
      <c r="BQ12" s="5">
        <f t="shared" si="25"/>
        <v>0</v>
      </c>
      <c r="BR12" s="11">
        <f t="shared" si="0"/>
        <v>27</v>
      </c>
      <c r="BS12" s="49">
        <f t="shared" si="1"/>
        <v>4</v>
      </c>
      <c r="BT12" s="12">
        <f t="shared" si="2"/>
        <v>31</v>
      </c>
      <c r="BU12" s="12">
        <f t="shared" si="3"/>
        <v>0</v>
      </c>
      <c r="BV12" s="65">
        <f t="shared" si="4"/>
        <v>0</v>
      </c>
      <c r="BW12" s="52">
        <f t="shared" si="5"/>
        <v>0</v>
      </c>
      <c r="BX12" s="13"/>
      <c r="BY12" s="13"/>
      <c r="BZ12" s="14">
        <f t="shared" si="6"/>
        <v>-31</v>
      </c>
      <c r="CA12" s="2"/>
      <c r="CB12" s="2">
        <f t="shared" si="7"/>
        <v>0</v>
      </c>
      <c r="CC12" s="2">
        <f t="shared" si="8"/>
        <v>0</v>
      </c>
      <c r="CD12" s="2"/>
      <c r="CE12" s="2">
        <f t="shared" si="9"/>
        <v>0</v>
      </c>
      <c r="CH12" s="34">
        <f t="shared" si="10"/>
        <v>0.5</v>
      </c>
      <c r="CI12" s="17"/>
    </row>
    <row r="13" spans="1:87" ht="15.75" x14ac:dyDescent="0.25">
      <c r="A13" s="64">
        <v>4</v>
      </c>
      <c r="B13" s="99" t="s">
        <v>75</v>
      </c>
      <c r="C13" s="38"/>
      <c r="D13" s="83" t="s">
        <v>76</v>
      </c>
      <c r="E13" s="36" t="str">
        <f>VLOOKUP(B13,[1]Com!$B$11:$D$44,3,0)</f>
        <v>RAJENDRA PRASAD</v>
      </c>
      <c r="F13" s="15" t="s">
        <v>68</v>
      </c>
      <c r="G13" s="35"/>
      <c r="H13" s="5"/>
      <c r="I13" s="13" t="s">
        <v>27</v>
      </c>
      <c r="J13" s="13" t="s">
        <v>24</v>
      </c>
      <c r="K13" s="13" t="s">
        <v>27</v>
      </c>
      <c r="L13" s="13" t="s">
        <v>27</v>
      </c>
      <c r="M13" s="13" t="s">
        <v>28</v>
      </c>
      <c r="N13" s="13" t="s">
        <v>28</v>
      </c>
      <c r="O13" s="13" t="s">
        <v>28</v>
      </c>
      <c r="P13" s="13" t="s">
        <v>24</v>
      </c>
      <c r="Q13" s="13" t="s">
        <v>28</v>
      </c>
      <c r="R13" s="13" t="s">
        <v>28</v>
      </c>
      <c r="S13" s="13" t="s">
        <v>28</v>
      </c>
      <c r="T13" s="13" t="s">
        <v>28</v>
      </c>
      <c r="U13" s="13" t="s">
        <v>28</v>
      </c>
      <c r="V13" s="13" t="s">
        <v>28</v>
      </c>
      <c r="W13" s="13" t="s">
        <v>24</v>
      </c>
      <c r="X13" s="79" t="s">
        <v>25</v>
      </c>
      <c r="Y13" s="15" t="s">
        <v>25</v>
      </c>
      <c r="Z13" s="15" t="s">
        <v>25</v>
      </c>
      <c r="AA13" s="15" t="s">
        <v>28</v>
      </c>
      <c r="AB13" s="15" t="s">
        <v>28</v>
      </c>
      <c r="AC13" s="15" t="s">
        <v>28</v>
      </c>
      <c r="AD13" s="15" t="s">
        <v>28</v>
      </c>
      <c r="AE13" s="15" t="s">
        <v>28</v>
      </c>
      <c r="AF13" s="13" t="s">
        <v>24</v>
      </c>
      <c r="AG13" s="15" t="s">
        <v>28</v>
      </c>
      <c r="AH13" s="15" t="s">
        <v>28</v>
      </c>
      <c r="AI13" s="15" t="s">
        <v>28</v>
      </c>
      <c r="AJ13" s="15" t="s">
        <v>28</v>
      </c>
      <c r="AK13" s="79" t="s">
        <v>24</v>
      </c>
      <c r="AL13" s="79" t="s">
        <v>27</v>
      </c>
      <c r="AM13" s="79" t="s">
        <v>27</v>
      </c>
      <c r="AN13" s="79" t="s">
        <v>28</v>
      </c>
      <c r="AO13" s="79" t="s">
        <v>28</v>
      </c>
      <c r="AP13" s="79" t="s">
        <v>28</v>
      </c>
      <c r="AQ13" s="39" t="s">
        <v>24</v>
      </c>
      <c r="AR13" s="39" t="s">
        <v>28</v>
      </c>
      <c r="AS13" s="39" t="s">
        <v>28</v>
      </c>
      <c r="AT13" s="39" t="s">
        <v>28</v>
      </c>
      <c r="AU13" s="39" t="s">
        <v>28</v>
      </c>
      <c r="AV13" s="39" t="s">
        <v>28</v>
      </c>
      <c r="AW13" s="39" t="s">
        <v>28</v>
      </c>
      <c r="AX13" s="39" t="s">
        <v>24</v>
      </c>
      <c r="AY13" s="39" t="s">
        <v>25</v>
      </c>
      <c r="AZ13" s="13" t="s">
        <v>28</v>
      </c>
      <c r="BA13" s="13" t="s">
        <v>28</v>
      </c>
      <c r="BB13" s="13" t="s">
        <v>28</v>
      </c>
      <c r="BC13" s="5">
        <f t="shared" si="11"/>
        <v>4</v>
      </c>
      <c r="BD13" s="5">
        <f t="shared" si="12"/>
        <v>2</v>
      </c>
      <c r="BE13" s="5">
        <f t="shared" si="13"/>
        <v>21</v>
      </c>
      <c r="BF13" s="5">
        <f t="shared" si="14"/>
        <v>0</v>
      </c>
      <c r="BG13" s="5">
        <f t="shared" si="15"/>
        <v>0</v>
      </c>
      <c r="BH13" s="5">
        <f t="shared" si="16"/>
        <v>0</v>
      </c>
      <c r="BI13" s="5">
        <f t="shared" si="17"/>
        <v>0</v>
      </c>
      <c r="BJ13" s="5">
        <f t="shared" si="18"/>
        <v>0</v>
      </c>
      <c r="BK13" s="5">
        <f t="shared" si="19"/>
        <v>0</v>
      </c>
      <c r="BL13" s="10">
        <f t="shared" si="20"/>
        <v>0</v>
      </c>
      <c r="BM13" s="10">
        <f t="shared" si="21"/>
        <v>0</v>
      </c>
      <c r="BN13" s="5">
        <f t="shared" si="22"/>
        <v>4</v>
      </c>
      <c r="BO13" s="5">
        <f t="shared" si="23"/>
        <v>0</v>
      </c>
      <c r="BP13" s="10">
        <f t="shared" si="24"/>
        <v>0</v>
      </c>
      <c r="BQ13" s="5">
        <f t="shared" si="25"/>
        <v>0</v>
      </c>
      <c r="BR13" s="11">
        <f t="shared" si="0"/>
        <v>27</v>
      </c>
      <c r="BS13" s="49">
        <f t="shared" si="1"/>
        <v>4</v>
      </c>
      <c r="BT13" s="12">
        <f t="shared" si="2"/>
        <v>31</v>
      </c>
      <c r="BU13" s="12">
        <f t="shared" si="3"/>
        <v>0</v>
      </c>
      <c r="BV13" s="65">
        <f t="shared" si="4"/>
        <v>0</v>
      </c>
      <c r="BW13" s="52">
        <f t="shared" si="5"/>
        <v>0</v>
      </c>
      <c r="BX13" s="13"/>
      <c r="BY13" s="13"/>
      <c r="BZ13" s="14">
        <f t="shared" si="6"/>
        <v>-31</v>
      </c>
      <c r="CA13" s="2"/>
      <c r="CB13" s="2">
        <f t="shared" si="7"/>
        <v>0</v>
      </c>
      <c r="CC13" s="2">
        <f t="shared" si="8"/>
        <v>0</v>
      </c>
      <c r="CD13" s="2"/>
      <c r="CE13" s="2">
        <f t="shared" si="9"/>
        <v>0</v>
      </c>
      <c r="CH13" s="34">
        <f t="shared" si="10"/>
        <v>0.5</v>
      </c>
      <c r="CI13" s="17"/>
    </row>
    <row r="14" spans="1:87" ht="15.75" x14ac:dyDescent="0.25">
      <c r="A14" s="64">
        <v>5</v>
      </c>
      <c r="B14" s="99" t="s">
        <v>77</v>
      </c>
      <c r="C14" s="38"/>
      <c r="D14" s="83" t="s">
        <v>78</v>
      </c>
      <c r="E14" s="36" t="str">
        <f>VLOOKUP(B14,[1]Com!$B$11:$D$44,3,0)</f>
        <v>RAM PRAKASH</v>
      </c>
      <c r="F14" s="15" t="s">
        <v>68</v>
      </c>
      <c r="G14" s="35"/>
      <c r="H14" s="5"/>
      <c r="I14" s="13" t="s">
        <v>27</v>
      </c>
      <c r="J14" s="13" t="s">
        <v>28</v>
      </c>
      <c r="K14" s="13" t="s">
        <v>26</v>
      </c>
      <c r="L14" s="13" t="s">
        <v>25</v>
      </c>
      <c r="M14" s="13" t="s">
        <v>25</v>
      </c>
      <c r="N14" s="13" t="s">
        <v>25</v>
      </c>
      <c r="O14" s="13" t="s">
        <v>27</v>
      </c>
      <c r="P14" s="13" t="s">
        <v>27</v>
      </c>
      <c r="Q14" s="13" t="s">
        <v>24</v>
      </c>
      <c r="R14" s="13" t="s">
        <v>25</v>
      </c>
      <c r="S14" s="13" t="s">
        <v>25</v>
      </c>
      <c r="T14" s="13" t="s">
        <v>25</v>
      </c>
      <c r="U14" s="13" t="s">
        <v>25</v>
      </c>
      <c r="V14" s="13" t="s">
        <v>25</v>
      </c>
      <c r="W14" s="13" t="s">
        <v>25</v>
      </c>
      <c r="X14" s="39" t="s">
        <v>24</v>
      </c>
      <c r="Y14" s="15" t="s">
        <v>28</v>
      </c>
      <c r="Z14" s="15" t="s">
        <v>28</v>
      </c>
      <c r="AA14" s="15" t="s">
        <v>28</v>
      </c>
      <c r="AB14" s="15" t="s">
        <v>28</v>
      </c>
      <c r="AC14" s="15" t="s">
        <v>28</v>
      </c>
      <c r="AD14" s="15" t="s">
        <v>28</v>
      </c>
      <c r="AE14" s="15" t="s">
        <v>28</v>
      </c>
      <c r="AF14" s="15" t="s">
        <v>28</v>
      </c>
      <c r="AG14" s="13" t="s">
        <v>24</v>
      </c>
      <c r="AH14" s="13" t="s">
        <v>25</v>
      </c>
      <c r="AI14" s="13" t="s">
        <v>25</v>
      </c>
      <c r="AJ14" s="13" t="s">
        <v>25</v>
      </c>
      <c r="AK14" s="39" t="s">
        <v>25</v>
      </c>
      <c r="AL14" s="39" t="s">
        <v>38</v>
      </c>
      <c r="AM14" s="39" t="s">
        <v>27</v>
      </c>
      <c r="AN14" s="39" t="s">
        <v>25</v>
      </c>
      <c r="AO14" s="39" t="s">
        <v>25</v>
      </c>
      <c r="AP14" s="39" t="s">
        <v>25</v>
      </c>
      <c r="AQ14" s="39" t="s">
        <v>24</v>
      </c>
      <c r="AR14" s="39" t="s">
        <v>25</v>
      </c>
      <c r="AS14" s="39" t="s">
        <v>26</v>
      </c>
      <c r="AT14" s="39" t="s">
        <v>25</v>
      </c>
      <c r="AU14" s="39" t="s">
        <v>25</v>
      </c>
      <c r="AV14" s="39" t="s">
        <v>25</v>
      </c>
      <c r="AW14" s="39" t="s">
        <v>25</v>
      </c>
      <c r="AX14" s="39" t="s">
        <v>24</v>
      </c>
      <c r="AY14" s="39" t="s">
        <v>25</v>
      </c>
      <c r="AZ14" s="13" t="s">
        <v>25</v>
      </c>
      <c r="BA14" s="13" t="s">
        <v>25</v>
      </c>
      <c r="BB14" s="13" t="s">
        <v>25</v>
      </c>
      <c r="BC14" s="5">
        <f>COUNTIF(X14:BB14,"M")</f>
        <v>16</v>
      </c>
      <c r="BD14" s="5">
        <f t="shared" si="12"/>
        <v>1</v>
      </c>
      <c r="BE14" s="5">
        <f t="shared" si="13"/>
        <v>8</v>
      </c>
      <c r="BF14" s="5">
        <f t="shared" si="14"/>
        <v>0</v>
      </c>
      <c r="BG14" s="5">
        <f t="shared" si="15"/>
        <v>0</v>
      </c>
      <c r="BH14" s="5">
        <f t="shared" si="16"/>
        <v>0</v>
      </c>
      <c r="BI14" s="5">
        <f t="shared" si="17"/>
        <v>0</v>
      </c>
      <c r="BJ14" s="5">
        <f t="shared" si="18"/>
        <v>0</v>
      </c>
      <c r="BK14" s="5">
        <f t="shared" si="19"/>
        <v>0</v>
      </c>
      <c r="BL14" s="10">
        <f t="shared" si="20"/>
        <v>0</v>
      </c>
      <c r="BM14" s="10">
        <f t="shared" si="21"/>
        <v>0</v>
      </c>
      <c r="BN14" s="5">
        <f t="shared" si="22"/>
        <v>4</v>
      </c>
      <c r="BO14" s="5">
        <f t="shared" si="23"/>
        <v>1</v>
      </c>
      <c r="BP14" s="10">
        <f t="shared" si="24"/>
        <v>0</v>
      </c>
      <c r="BQ14" s="5">
        <f t="shared" si="25"/>
        <v>1</v>
      </c>
      <c r="BR14" s="11">
        <f t="shared" si="0"/>
        <v>25</v>
      </c>
      <c r="BS14" s="49">
        <f t="shared" si="1"/>
        <v>4</v>
      </c>
      <c r="BT14" s="12">
        <f t="shared" si="2"/>
        <v>29</v>
      </c>
      <c r="BU14" s="12">
        <f t="shared" si="3"/>
        <v>0</v>
      </c>
      <c r="BV14" s="65">
        <f t="shared" si="4"/>
        <v>0</v>
      </c>
      <c r="BW14" s="52">
        <f t="shared" si="5"/>
        <v>1</v>
      </c>
      <c r="BX14" s="13"/>
      <c r="BY14" s="13"/>
      <c r="BZ14" s="14">
        <f t="shared" si="6"/>
        <v>-29</v>
      </c>
      <c r="CA14" s="2"/>
      <c r="CB14" s="2">
        <f t="shared" si="7"/>
        <v>0</v>
      </c>
      <c r="CC14" s="2">
        <f t="shared" si="8"/>
        <v>0</v>
      </c>
      <c r="CD14" s="2"/>
      <c r="CE14" s="2">
        <f t="shared" si="9"/>
        <v>0</v>
      </c>
      <c r="CH14" s="34">
        <f t="shared" si="10"/>
        <v>0.16666666666666696</v>
      </c>
      <c r="CI14" s="17"/>
    </row>
    <row r="15" spans="1:87" ht="15.75" x14ac:dyDescent="0.25">
      <c r="A15" s="64">
        <v>6</v>
      </c>
      <c r="B15" s="99" t="s">
        <v>79</v>
      </c>
      <c r="C15" s="38"/>
      <c r="D15" s="83" t="s">
        <v>80</v>
      </c>
      <c r="E15" s="36" t="str">
        <f>VLOOKUP(B15,[1]Com!$B$11:$D$44,3,0)</f>
        <v xml:space="preserve">SATISH </v>
      </c>
      <c r="F15" s="15" t="s">
        <v>68</v>
      </c>
      <c r="G15" s="35"/>
      <c r="H15" s="5"/>
      <c r="I15" s="13" t="s">
        <v>25</v>
      </c>
      <c r="J15" s="13" t="s">
        <v>27</v>
      </c>
      <c r="K15" s="13" t="s">
        <v>27</v>
      </c>
      <c r="L15" s="13" t="s">
        <v>27</v>
      </c>
      <c r="M15" s="13" t="s">
        <v>26</v>
      </c>
      <c r="N15" s="13" t="s">
        <v>27</v>
      </c>
      <c r="O15" s="13" t="s">
        <v>27</v>
      </c>
      <c r="P15" s="13" t="s">
        <v>27</v>
      </c>
      <c r="Q15" s="13" t="s">
        <v>27</v>
      </c>
      <c r="R15" s="13" t="s">
        <v>25</v>
      </c>
      <c r="S15" s="13" t="s">
        <v>25</v>
      </c>
      <c r="T15" s="13" t="s">
        <v>24</v>
      </c>
      <c r="U15" s="13" t="s">
        <v>27</v>
      </c>
      <c r="V15" s="13" t="s">
        <v>27</v>
      </c>
      <c r="W15" s="13" t="s">
        <v>27</v>
      </c>
      <c r="X15" s="79" t="s">
        <v>27</v>
      </c>
      <c r="Y15" s="13" t="s">
        <v>27</v>
      </c>
      <c r="Z15" s="13" t="s">
        <v>27</v>
      </c>
      <c r="AA15" s="13" t="s">
        <v>24</v>
      </c>
      <c r="AB15" s="13" t="s">
        <v>25</v>
      </c>
      <c r="AC15" s="13" t="s">
        <v>25</v>
      </c>
      <c r="AD15" s="13" t="s">
        <v>25</v>
      </c>
      <c r="AE15" s="13" t="s">
        <v>25</v>
      </c>
      <c r="AF15" s="13" t="s">
        <v>25</v>
      </c>
      <c r="AG15" s="13" t="s">
        <v>25</v>
      </c>
      <c r="AH15" s="13" t="s">
        <v>24</v>
      </c>
      <c r="AI15" s="15" t="s">
        <v>25</v>
      </c>
      <c r="AJ15" s="15" t="s">
        <v>25</v>
      </c>
      <c r="AK15" s="79" t="s">
        <v>25</v>
      </c>
      <c r="AL15" s="79" t="s">
        <v>25</v>
      </c>
      <c r="AM15" s="79" t="s">
        <v>25</v>
      </c>
      <c r="AN15" s="79" t="s">
        <v>25</v>
      </c>
      <c r="AO15" s="79" t="s">
        <v>25</v>
      </c>
      <c r="AP15" s="79" t="s">
        <v>25</v>
      </c>
      <c r="AQ15" s="39" t="s">
        <v>24</v>
      </c>
      <c r="AR15" s="39" t="s">
        <v>28</v>
      </c>
      <c r="AS15" s="39" t="s">
        <v>28</v>
      </c>
      <c r="AT15" s="39" t="s">
        <v>26</v>
      </c>
      <c r="AU15" s="39" t="s">
        <v>26</v>
      </c>
      <c r="AV15" s="39" t="s">
        <v>26</v>
      </c>
      <c r="AW15" s="39" t="s">
        <v>25</v>
      </c>
      <c r="AX15" s="39" t="s">
        <v>25</v>
      </c>
      <c r="AY15" s="39" t="s">
        <v>25</v>
      </c>
      <c r="AZ15" s="13" t="s">
        <v>25</v>
      </c>
      <c r="BA15" s="13" t="s">
        <v>25</v>
      </c>
      <c r="BB15" s="13" t="s">
        <v>25</v>
      </c>
      <c r="BC15" s="5">
        <f t="shared" si="11"/>
        <v>20</v>
      </c>
      <c r="BD15" s="5">
        <f t="shared" si="12"/>
        <v>3</v>
      </c>
      <c r="BE15" s="5">
        <f t="shared" si="13"/>
        <v>2</v>
      </c>
      <c r="BF15" s="5">
        <f t="shared" si="14"/>
        <v>0</v>
      </c>
      <c r="BG15" s="5">
        <f t="shared" si="15"/>
        <v>0</v>
      </c>
      <c r="BH15" s="5">
        <f t="shared" si="16"/>
        <v>0</v>
      </c>
      <c r="BI15" s="5">
        <f t="shared" si="17"/>
        <v>0</v>
      </c>
      <c r="BJ15" s="5">
        <f t="shared" si="18"/>
        <v>0</v>
      </c>
      <c r="BK15" s="5">
        <f t="shared" si="19"/>
        <v>0</v>
      </c>
      <c r="BL15" s="10">
        <f t="shared" si="20"/>
        <v>0</v>
      </c>
      <c r="BM15" s="10">
        <f t="shared" si="21"/>
        <v>0</v>
      </c>
      <c r="BN15" s="5">
        <f t="shared" si="22"/>
        <v>3</v>
      </c>
      <c r="BO15" s="5">
        <f t="shared" si="23"/>
        <v>3</v>
      </c>
      <c r="BP15" s="10">
        <f t="shared" si="24"/>
        <v>0</v>
      </c>
      <c r="BQ15" s="5">
        <f t="shared" si="25"/>
        <v>0</v>
      </c>
      <c r="BR15" s="11">
        <f t="shared" si="0"/>
        <v>25</v>
      </c>
      <c r="BS15" s="49">
        <f t="shared" si="1"/>
        <v>3</v>
      </c>
      <c r="BT15" s="12">
        <f t="shared" si="2"/>
        <v>28</v>
      </c>
      <c r="BU15" s="12">
        <f t="shared" si="3"/>
        <v>0</v>
      </c>
      <c r="BV15" s="65">
        <f t="shared" si="4"/>
        <v>0</v>
      </c>
      <c r="BW15" s="52">
        <f t="shared" si="5"/>
        <v>0</v>
      </c>
      <c r="BX15" s="13"/>
      <c r="BY15" s="13"/>
      <c r="BZ15" s="14">
        <f t="shared" si="6"/>
        <v>-28</v>
      </c>
      <c r="CA15" s="2"/>
      <c r="CB15" s="2">
        <f t="shared" si="7"/>
        <v>0</v>
      </c>
      <c r="CC15" s="2">
        <f t="shared" si="8"/>
        <v>0</v>
      </c>
      <c r="CD15" s="2"/>
      <c r="CE15" s="2">
        <f t="shared" si="9"/>
        <v>0</v>
      </c>
      <c r="CH15" s="34">
        <f t="shared" si="10"/>
        <v>1.166666666666667</v>
      </c>
    </row>
    <row r="16" spans="1:87" ht="15.75" x14ac:dyDescent="0.25">
      <c r="A16" s="64">
        <v>7</v>
      </c>
      <c r="B16" s="99" t="s">
        <v>81</v>
      </c>
      <c r="C16" s="38"/>
      <c r="D16" s="84" t="s">
        <v>82</v>
      </c>
      <c r="E16" s="36" t="str">
        <f>VLOOKUP(B16,[1]Com!$B$11:$D$44,3,0)</f>
        <v>BHAV NATH</v>
      </c>
      <c r="F16" s="15" t="s">
        <v>68</v>
      </c>
      <c r="G16" s="35"/>
      <c r="H16" s="5"/>
      <c r="I16" s="13" t="s">
        <v>25</v>
      </c>
      <c r="J16" s="13" t="s">
        <v>25</v>
      </c>
      <c r="K16" s="13" t="s">
        <v>25</v>
      </c>
      <c r="L16" s="13" t="s">
        <v>26</v>
      </c>
      <c r="M16" s="13" t="s">
        <v>25</v>
      </c>
      <c r="N16" s="13" t="s">
        <v>25</v>
      </c>
      <c r="O16" s="13" t="s">
        <v>25</v>
      </c>
      <c r="P16" s="13" t="s">
        <v>24</v>
      </c>
      <c r="Q16" s="13" t="s">
        <v>25</v>
      </c>
      <c r="R16" s="13" t="s">
        <v>26</v>
      </c>
      <c r="S16" s="13" t="s">
        <v>25</v>
      </c>
      <c r="T16" s="13" t="s">
        <v>25</v>
      </c>
      <c r="U16" s="13" t="s">
        <v>25</v>
      </c>
      <c r="V16" s="13" t="s">
        <v>27</v>
      </c>
      <c r="W16" s="13" t="s">
        <v>27</v>
      </c>
      <c r="X16" s="39" t="s">
        <v>28</v>
      </c>
      <c r="Y16" s="13" t="s">
        <v>27</v>
      </c>
      <c r="Z16" s="13" t="s">
        <v>24</v>
      </c>
      <c r="AA16" s="13" t="s">
        <v>25</v>
      </c>
      <c r="AB16" s="13" t="s">
        <v>25</v>
      </c>
      <c r="AC16" s="13" t="s">
        <v>25</v>
      </c>
      <c r="AD16" s="13" t="s">
        <v>25</v>
      </c>
      <c r="AE16" s="13" t="s">
        <v>25</v>
      </c>
      <c r="AF16" s="13" t="s">
        <v>25</v>
      </c>
      <c r="AG16" s="13" t="s">
        <v>25</v>
      </c>
      <c r="AH16" s="13" t="s">
        <v>24</v>
      </c>
      <c r="AI16" s="13" t="s">
        <v>25</v>
      </c>
      <c r="AJ16" s="13" t="s">
        <v>25</v>
      </c>
      <c r="AK16" s="39" t="s">
        <v>25</v>
      </c>
      <c r="AL16" s="39" t="s">
        <v>25</v>
      </c>
      <c r="AM16" s="39" t="s">
        <v>25</v>
      </c>
      <c r="AN16" s="39" t="s">
        <v>28</v>
      </c>
      <c r="AO16" s="39" t="s">
        <v>28</v>
      </c>
      <c r="AP16" s="39" t="s">
        <v>24</v>
      </c>
      <c r="AQ16" s="39" t="s">
        <v>25</v>
      </c>
      <c r="AR16" s="39" t="s">
        <v>25</v>
      </c>
      <c r="AS16" s="39" t="s">
        <v>25</v>
      </c>
      <c r="AT16" s="39" t="s">
        <v>25</v>
      </c>
      <c r="AU16" s="39" t="s">
        <v>25</v>
      </c>
      <c r="AV16" s="39" t="s">
        <v>25</v>
      </c>
      <c r="AW16" s="39" t="s">
        <v>24</v>
      </c>
      <c r="AX16" s="39" t="s">
        <v>25</v>
      </c>
      <c r="AY16" s="39" t="s">
        <v>25</v>
      </c>
      <c r="AZ16" s="13" t="s">
        <v>25</v>
      </c>
      <c r="BA16" s="13" t="s">
        <v>25</v>
      </c>
      <c r="BB16" s="13" t="s">
        <v>25</v>
      </c>
      <c r="BC16" s="5">
        <f t="shared" si="11"/>
        <v>23</v>
      </c>
      <c r="BD16" s="5">
        <f t="shared" si="12"/>
        <v>1</v>
      </c>
      <c r="BE16" s="5">
        <f t="shared" si="13"/>
        <v>3</v>
      </c>
      <c r="BF16" s="5">
        <f t="shared" si="14"/>
        <v>0</v>
      </c>
      <c r="BG16" s="5">
        <f t="shared" si="15"/>
        <v>0</v>
      </c>
      <c r="BH16" s="5">
        <f t="shared" si="16"/>
        <v>0</v>
      </c>
      <c r="BI16" s="5">
        <f t="shared" si="17"/>
        <v>0</v>
      </c>
      <c r="BJ16" s="5">
        <f t="shared" si="18"/>
        <v>0</v>
      </c>
      <c r="BK16" s="5">
        <f t="shared" si="19"/>
        <v>0</v>
      </c>
      <c r="BL16" s="10">
        <f t="shared" si="20"/>
        <v>0</v>
      </c>
      <c r="BM16" s="10">
        <f t="shared" si="21"/>
        <v>0</v>
      </c>
      <c r="BN16" s="5">
        <f t="shared" si="22"/>
        <v>4</v>
      </c>
      <c r="BO16" s="5">
        <f t="shared" si="23"/>
        <v>0</v>
      </c>
      <c r="BP16" s="10">
        <f t="shared" si="24"/>
        <v>0</v>
      </c>
      <c r="BQ16" s="5">
        <f t="shared" si="25"/>
        <v>0</v>
      </c>
      <c r="BR16" s="11">
        <f t="shared" si="0"/>
        <v>27</v>
      </c>
      <c r="BS16" s="49">
        <f t="shared" si="1"/>
        <v>4</v>
      </c>
      <c r="BT16" s="12">
        <f t="shared" si="2"/>
        <v>31</v>
      </c>
      <c r="BU16" s="12">
        <f t="shared" si="3"/>
        <v>0</v>
      </c>
      <c r="BV16" s="65">
        <f t="shared" si="4"/>
        <v>0</v>
      </c>
      <c r="BW16" s="52">
        <f t="shared" si="5"/>
        <v>0</v>
      </c>
      <c r="BX16" s="13"/>
      <c r="BY16" s="13"/>
      <c r="BZ16" s="14">
        <f t="shared" si="6"/>
        <v>-31</v>
      </c>
      <c r="CA16" s="2"/>
      <c r="CB16" s="2">
        <f t="shared" si="7"/>
        <v>0</v>
      </c>
      <c r="CC16" s="2">
        <f t="shared" si="8"/>
        <v>0</v>
      </c>
      <c r="CD16" s="2"/>
      <c r="CE16" s="2">
        <f t="shared" si="9"/>
        <v>0</v>
      </c>
      <c r="CH16" s="34">
        <f t="shared" si="10"/>
        <v>0.5</v>
      </c>
    </row>
    <row r="17" spans="1:87" ht="15.75" customHeight="1" x14ac:dyDescent="0.25">
      <c r="A17" s="64">
        <v>8</v>
      </c>
      <c r="B17" s="99" t="s">
        <v>83</v>
      </c>
      <c r="C17" s="38"/>
      <c r="D17" s="84" t="s">
        <v>84</v>
      </c>
      <c r="E17" s="36" t="str">
        <f>VLOOKUP(B17,[1]Com!$B$11:$D$44,3,0)</f>
        <v>MD.SARFUDDIN</v>
      </c>
      <c r="F17" s="15" t="s">
        <v>68</v>
      </c>
      <c r="G17" s="35"/>
      <c r="H17" s="9"/>
      <c r="I17" s="74" t="s">
        <v>26</v>
      </c>
      <c r="J17" s="74" t="s">
        <v>26</v>
      </c>
      <c r="K17" s="74" t="s">
        <v>26</v>
      </c>
      <c r="L17" s="74" t="s">
        <v>26</v>
      </c>
      <c r="M17" s="74" t="s">
        <v>27</v>
      </c>
      <c r="N17" s="74" t="s">
        <v>27</v>
      </c>
      <c r="O17" s="74" t="s">
        <v>27</v>
      </c>
      <c r="P17" s="74" t="s">
        <v>24</v>
      </c>
      <c r="Q17" s="74" t="s">
        <v>27</v>
      </c>
      <c r="R17" s="74" t="s">
        <v>26</v>
      </c>
      <c r="S17" s="74" t="s">
        <v>27</v>
      </c>
      <c r="T17" s="74" t="s">
        <v>27</v>
      </c>
      <c r="U17" s="74" t="s">
        <v>27</v>
      </c>
      <c r="V17" s="74" t="s">
        <v>27</v>
      </c>
      <c r="W17" s="74" t="s">
        <v>24</v>
      </c>
      <c r="X17" s="74" t="s">
        <v>27</v>
      </c>
      <c r="Y17" s="15" t="s">
        <v>27</v>
      </c>
      <c r="Z17" s="15" t="s">
        <v>25</v>
      </c>
      <c r="AA17" s="15" t="s">
        <v>25</v>
      </c>
      <c r="AB17" s="15" t="s">
        <v>25</v>
      </c>
      <c r="AC17" s="15" t="s">
        <v>27</v>
      </c>
      <c r="AD17" s="15" t="s">
        <v>27</v>
      </c>
      <c r="AE17" s="15" t="s">
        <v>27</v>
      </c>
      <c r="AF17" s="13" t="s">
        <v>24</v>
      </c>
      <c r="AG17" s="13" t="s">
        <v>27</v>
      </c>
      <c r="AH17" s="13" t="s">
        <v>27</v>
      </c>
      <c r="AI17" s="13" t="s">
        <v>27</v>
      </c>
      <c r="AJ17" s="13" t="s">
        <v>27</v>
      </c>
      <c r="AK17" s="77" t="s">
        <v>27</v>
      </c>
      <c r="AL17" s="77" t="s">
        <v>24</v>
      </c>
      <c r="AM17" s="77" t="s">
        <v>27</v>
      </c>
      <c r="AN17" s="77" t="s">
        <v>27</v>
      </c>
      <c r="AO17" s="77" t="s">
        <v>27</v>
      </c>
      <c r="AP17" s="77" t="s">
        <v>27</v>
      </c>
      <c r="AQ17" s="77" t="s">
        <v>27</v>
      </c>
      <c r="AR17" s="77" t="s">
        <v>27</v>
      </c>
      <c r="AS17" s="77" t="s">
        <v>24</v>
      </c>
      <c r="AT17" s="77" t="s">
        <v>26</v>
      </c>
      <c r="AU17" s="77" t="s">
        <v>27</v>
      </c>
      <c r="AV17" s="77" t="s">
        <v>26</v>
      </c>
      <c r="AW17" s="77" t="s">
        <v>26</v>
      </c>
      <c r="AX17" s="77" t="s">
        <v>27</v>
      </c>
      <c r="AY17" s="77" t="s">
        <v>27</v>
      </c>
      <c r="AZ17" s="77" t="s">
        <v>24</v>
      </c>
      <c r="BA17" s="77" t="s">
        <v>27</v>
      </c>
      <c r="BB17" s="77" t="s">
        <v>27</v>
      </c>
      <c r="BC17" s="5">
        <f t="shared" si="11"/>
        <v>3</v>
      </c>
      <c r="BD17" s="5">
        <f t="shared" si="12"/>
        <v>21</v>
      </c>
      <c r="BE17" s="5">
        <f t="shared" si="13"/>
        <v>0</v>
      </c>
      <c r="BF17" s="5">
        <f t="shared" si="14"/>
        <v>0</v>
      </c>
      <c r="BG17" s="5">
        <f t="shared" si="15"/>
        <v>0</v>
      </c>
      <c r="BH17" s="5">
        <f t="shared" si="16"/>
        <v>0</v>
      </c>
      <c r="BI17" s="5">
        <f t="shared" si="17"/>
        <v>0</v>
      </c>
      <c r="BJ17" s="5">
        <f t="shared" si="18"/>
        <v>0</v>
      </c>
      <c r="BK17" s="5">
        <f t="shared" si="19"/>
        <v>0</v>
      </c>
      <c r="BL17" s="10">
        <f t="shared" si="20"/>
        <v>0</v>
      </c>
      <c r="BM17" s="10">
        <f t="shared" si="21"/>
        <v>0</v>
      </c>
      <c r="BN17" s="5">
        <f t="shared" si="22"/>
        <v>4</v>
      </c>
      <c r="BO17" s="5">
        <f t="shared" si="23"/>
        <v>3</v>
      </c>
      <c r="BP17" s="10">
        <f t="shared" si="24"/>
        <v>0</v>
      </c>
      <c r="BQ17" s="5">
        <f t="shared" si="25"/>
        <v>0</v>
      </c>
      <c r="BR17" s="11">
        <f t="shared" si="0"/>
        <v>24</v>
      </c>
      <c r="BS17" s="49">
        <f t="shared" si="1"/>
        <v>4</v>
      </c>
      <c r="BT17" s="12">
        <f t="shared" si="2"/>
        <v>28</v>
      </c>
      <c r="BU17" s="12">
        <f t="shared" si="3"/>
        <v>0</v>
      </c>
      <c r="BV17" s="65">
        <f t="shared" si="4"/>
        <v>0</v>
      </c>
      <c r="BW17" s="52">
        <f t="shared" si="5"/>
        <v>0</v>
      </c>
      <c r="BX17" s="13"/>
      <c r="BY17" s="13"/>
      <c r="BZ17" s="14">
        <f t="shared" si="6"/>
        <v>-28</v>
      </c>
      <c r="CA17" s="2"/>
      <c r="CB17" s="2">
        <f t="shared" si="7"/>
        <v>0</v>
      </c>
      <c r="CC17" s="2">
        <f t="shared" si="8"/>
        <v>0</v>
      </c>
      <c r="CD17" s="2"/>
      <c r="CE17" s="2">
        <f t="shared" si="9"/>
        <v>0</v>
      </c>
      <c r="CH17" s="34">
        <f t="shared" si="10"/>
        <v>0</v>
      </c>
      <c r="CI17" s="17"/>
    </row>
    <row r="18" spans="1:87" ht="15.75" x14ac:dyDescent="0.25">
      <c r="A18" s="64">
        <v>9</v>
      </c>
      <c r="B18" s="99" t="s">
        <v>85</v>
      </c>
      <c r="C18" s="38"/>
      <c r="D18" s="83" t="s">
        <v>86</v>
      </c>
      <c r="E18" s="36" t="str">
        <f>VLOOKUP(B18,[1]Com!$B$11:$D$44,3,0)</f>
        <v>GANGA RAM</v>
      </c>
      <c r="F18" s="15" t="s">
        <v>68</v>
      </c>
      <c r="G18" s="35"/>
      <c r="H18" s="5"/>
      <c r="I18" s="13" t="s">
        <v>25</v>
      </c>
      <c r="J18" s="13" t="s">
        <v>25</v>
      </c>
      <c r="K18" s="13" t="s">
        <v>24</v>
      </c>
      <c r="L18" s="13" t="s">
        <v>25</v>
      </c>
      <c r="M18" s="13" t="s">
        <v>27</v>
      </c>
      <c r="N18" s="13" t="s">
        <v>25</v>
      </c>
      <c r="O18" s="13" t="s">
        <v>25</v>
      </c>
      <c r="P18" s="13" t="s">
        <v>25</v>
      </c>
      <c r="Q18" s="13" t="s">
        <v>24</v>
      </c>
      <c r="R18" s="13" t="s">
        <v>27</v>
      </c>
      <c r="S18" s="13" t="s">
        <v>27</v>
      </c>
      <c r="T18" s="13" t="s">
        <v>27</v>
      </c>
      <c r="U18" s="13" t="s">
        <v>27</v>
      </c>
      <c r="V18" s="13" t="s">
        <v>27</v>
      </c>
      <c r="W18" s="13" t="s">
        <v>27</v>
      </c>
      <c r="X18" s="39" t="s">
        <v>24</v>
      </c>
      <c r="Y18" s="15" t="s">
        <v>25</v>
      </c>
      <c r="Z18" s="15" t="s">
        <v>25</v>
      </c>
      <c r="AA18" s="15" t="s">
        <v>25</v>
      </c>
      <c r="AB18" s="15" t="s">
        <v>27</v>
      </c>
      <c r="AC18" s="15" t="s">
        <v>25</v>
      </c>
      <c r="AD18" s="15" t="s">
        <v>25</v>
      </c>
      <c r="AE18" s="15" t="s">
        <v>25</v>
      </c>
      <c r="AF18" s="15" t="s">
        <v>25</v>
      </c>
      <c r="AG18" s="13" t="s">
        <v>24</v>
      </c>
      <c r="AH18" s="15" t="s">
        <v>25</v>
      </c>
      <c r="AI18" s="15" t="s">
        <v>28</v>
      </c>
      <c r="AJ18" s="15" t="s">
        <v>28</v>
      </c>
      <c r="AK18" s="79" t="s">
        <v>28</v>
      </c>
      <c r="AL18" s="79" t="s">
        <v>38</v>
      </c>
      <c r="AM18" s="79" t="s">
        <v>25</v>
      </c>
      <c r="AN18" s="79" t="s">
        <v>25</v>
      </c>
      <c r="AO18" s="79" t="s">
        <v>25</v>
      </c>
      <c r="AP18" s="79" t="s">
        <v>25</v>
      </c>
      <c r="AQ18" s="39" t="s">
        <v>24</v>
      </c>
      <c r="AR18" s="39" t="s">
        <v>25</v>
      </c>
      <c r="AS18" s="39" t="s">
        <v>25</v>
      </c>
      <c r="AT18" s="39" t="s">
        <v>25</v>
      </c>
      <c r="AU18" s="39" t="s">
        <v>25</v>
      </c>
      <c r="AV18" s="39" t="s">
        <v>25</v>
      </c>
      <c r="AW18" s="39" t="s">
        <v>25</v>
      </c>
      <c r="AX18" s="39" t="s">
        <v>24</v>
      </c>
      <c r="AY18" s="39" t="s">
        <v>25</v>
      </c>
      <c r="AZ18" s="13" t="s">
        <v>25</v>
      </c>
      <c r="BA18" s="13" t="s">
        <v>26</v>
      </c>
      <c r="BB18" s="13" t="s">
        <v>25</v>
      </c>
      <c r="BC18" s="5">
        <f t="shared" si="11"/>
        <v>21</v>
      </c>
      <c r="BD18" s="5">
        <f t="shared" si="12"/>
        <v>1</v>
      </c>
      <c r="BE18" s="5">
        <f t="shared" si="13"/>
        <v>3</v>
      </c>
      <c r="BF18" s="5">
        <f t="shared" si="14"/>
        <v>0</v>
      </c>
      <c r="BG18" s="5">
        <f t="shared" si="15"/>
        <v>0</v>
      </c>
      <c r="BH18" s="5">
        <f t="shared" si="16"/>
        <v>0</v>
      </c>
      <c r="BI18" s="5">
        <f t="shared" si="17"/>
        <v>0</v>
      </c>
      <c r="BJ18" s="5">
        <f t="shared" si="18"/>
        <v>0</v>
      </c>
      <c r="BK18" s="5">
        <f t="shared" si="19"/>
        <v>0</v>
      </c>
      <c r="BL18" s="10">
        <f t="shared" si="20"/>
        <v>0</v>
      </c>
      <c r="BM18" s="10">
        <f t="shared" si="21"/>
        <v>0</v>
      </c>
      <c r="BN18" s="5">
        <f t="shared" si="22"/>
        <v>4</v>
      </c>
      <c r="BO18" s="5">
        <f t="shared" si="23"/>
        <v>1</v>
      </c>
      <c r="BP18" s="10">
        <f t="shared" si="24"/>
        <v>0</v>
      </c>
      <c r="BQ18" s="5">
        <f t="shared" si="25"/>
        <v>1</v>
      </c>
      <c r="BR18" s="11">
        <f t="shared" si="0"/>
        <v>25</v>
      </c>
      <c r="BS18" s="49">
        <f t="shared" si="1"/>
        <v>4</v>
      </c>
      <c r="BT18" s="12">
        <f t="shared" si="2"/>
        <v>29</v>
      </c>
      <c r="BU18" s="12">
        <f t="shared" si="3"/>
        <v>0</v>
      </c>
      <c r="BV18" s="65">
        <f t="shared" si="4"/>
        <v>0</v>
      </c>
      <c r="BW18" s="52">
        <f t="shared" si="5"/>
        <v>1</v>
      </c>
      <c r="BX18" s="15"/>
      <c r="BY18" s="13"/>
      <c r="BZ18" s="14">
        <f t="shared" si="6"/>
        <v>-29</v>
      </c>
      <c r="CA18" s="2"/>
      <c r="CB18" s="2">
        <f t="shared" si="7"/>
        <v>0</v>
      </c>
      <c r="CC18" s="2">
        <f t="shared" si="8"/>
        <v>0</v>
      </c>
      <c r="CD18" s="2"/>
      <c r="CE18" s="2">
        <f t="shared" si="9"/>
        <v>0</v>
      </c>
      <c r="CH18" s="34">
        <f t="shared" si="10"/>
        <v>0.16666666666666696</v>
      </c>
    </row>
    <row r="19" spans="1:87" ht="15.75" x14ac:dyDescent="0.25">
      <c r="A19" s="64">
        <v>10</v>
      </c>
      <c r="B19" s="99" t="s">
        <v>87</v>
      </c>
      <c r="C19" s="38"/>
      <c r="D19" s="84" t="s">
        <v>88</v>
      </c>
      <c r="E19" s="36" t="str">
        <f>VLOOKUP(B19,[1]Com!$B$11:$D$44,3,0)</f>
        <v>MAHENDER SINGH</v>
      </c>
      <c r="F19" s="15" t="s">
        <v>68</v>
      </c>
      <c r="G19" s="35"/>
      <c r="H19" s="5"/>
      <c r="I19" s="13" t="s">
        <v>28</v>
      </c>
      <c r="J19" s="13" t="s">
        <v>28</v>
      </c>
      <c r="K19" s="13" t="s">
        <v>24</v>
      </c>
      <c r="L19" s="13" t="s">
        <v>27</v>
      </c>
      <c r="M19" s="13" t="s">
        <v>27</v>
      </c>
      <c r="N19" s="13" t="s">
        <v>27</v>
      </c>
      <c r="O19" s="13" t="s">
        <v>27</v>
      </c>
      <c r="P19" s="13" t="s">
        <v>28</v>
      </c>
      <c r="Q19" s="13" t="s">
        <v>28</v>
      </c>
      <c r="R19" s="13" t="s">
        <v>24</v>
      </c>
      <c r="S19" s="13" t="s">
        <v>28</v>
      </c>
      <c r="T19" s="13" t="s">
        <v>26</v>
      </c>
      <c r="U19" s="13" t="s">
        <v>26</v>
      </c>
      <c r="V19" s="13" t="s">
        <v>28</v>
      </c>
      <c r="W19" s="13" t="s">
        <v>28</v>
      </c>
      <c r="X19" s="39" t="s">
        <v>26</v>
      </c>
      <c r="Y19" s="13" t="s">
        <v>24</v>
      </c>
      <c r="Z19" s="13" t="s">
        <v>28</v>
      </c>
      <c r="AA19" s="13" t="s">
        <v>28</v>
      </c>
      <c r="AB19" s="13" t="s">
        <v>28</v>
      </c>
      <c r="AC19" s="13" t="s">
        <v>28</v>
      </c>
      <c r="AD19" s="13" t="s">
        <v>28</v>
      </c>
      <c r="AE19" s="13" t="s">
        <v>28</v>
      </c>
      <c r="AF19" s="13" t="s">
        <v>28</v>
      </c>
      <c r="AG19" s="13" t="s">
        <v>24</v>
      </c>
      <c r="AH19" s="13" t="s">
        <v>28</v>
      </c>
      <c r="AI19" s="13" t="s">
        <v>28</v>
      </c>
      <c r="AJ19" s="13" t="s">
        <v>28</v>
      </c>
      <c r="AK19" s="39" t="s">
        <v>28</v>
      </c>
      <c r="AL19" s="39" t="s">
        <v>28</v>
      </c>
      <c r="AM19" s="39" t="s">
        <v>24</v>
      </c>
      <c r="AN19" s="39" t="s">
        <v>28</v>
      </c>
      <c r="AO19" s="39" t="s">
        <v>28</v>
      </c>
      <c r="AP19" s="39" t="s">
        <v>28</v>
      </c>
      <c r="AQ19" s="39" t="s">
        <v>28</v>
      </c>
      <c r="AR19" s="39" t="s">
        <v>28</v>
      </c>
      <c r="AS19" s="39" t="s">
        <v>28</v>
      </c>
      <c r="AT19" s="39" t="s">
        <v>24</v>
      </c>
      <c r="AU19" s="39" t="s">
        <v>28</v>
      </c>
      <c r="AV19" s="39" t="s">
        <v>28</v>
      </c>
      <c r="AW19" s="39" t="s">
        <v>28</v>
      </c>
      <c r="AX19" s="39" t="s">
        <v>28</v>
      </c>
      <c r="AY19" s="39" t="s">
        <v>28</v>
      </c>
      <c r="AZ19" s="13" t="s">
        <v>28</v>
      </c>
      <c r="BA19" s="13" t="s">
        <v>24</v>
      </c>
      <c r="BB19" s="13" t="s">
        <v>28</v>
      </c>
      <c r="BC19" s="5">
        <f t="shared" si="11"/>
        <v>0</v>
      </c>
      <c r="BD19" s="5">
        <f t="shared" si="12"/>
        <v>0</v>
      </c>
      <c r="BE19" s="5">
        <f t="shared" si="13"/>
        <v>25</v>
      </c>
      <c r="BF19" s="5">
        <f t="shared" si="14"/>
        <v>0</v>
      </c>
      <c r="BG19" s="5">
        <f t="shared" si="15"/>
        <v>0</v>
      </c>
      <c r="BH19" s="5">
        <f t="shared" si="16"/>
        <v>0</v>
      </c>
      <c r="BI19" s="5">
        <f t="shared" si="17"/>
        <v>0</v>
      </c>
      <c r="BJ19" s="5">
        <f t="shared" si="18"/>
        <v>0</v>
      </c>
      <c r="BK19" s="5">
        <f t="shared" si="19"/>
        <v>0</v>
      </c>
      <c r="BL19" s="10">
        <f t="shared" si="20"/>
        <v>0</v>
      </c>
      <c r="BM19" s="10">
        <f t="shared" si="21"/>
        <v>0</v>
      </c>
      <c r="BN19" s="5">
        <f t="shared" si="22"/>
        <v>5</v>
      </c>
      <c r="BO19" s="5">
        <f t="shared" si="23"/>
        <v>1</v>
      </c>
      <c r="BP19" s="10">
        <f t="shared" si="24"/>
        <v>0</v>
      </c>
      <c r="BQ19" s="5">
        <f t="shared" si="25"/>
        <v>0</v>
      </c>
      <c r="BR19" s="11">
        <f t="shared" si="0"/>
        <v>25</v>
      </c>
      <c r="BS19" s="49">
        <f t="shared" si="1"/>
        <v>5</v>
      </c>
      <c r="BT19" s="12">
        <f t="shared" si="2"/>
        <v>30</v>
      </c>
      <c r="BU19" s="12">
        <f t="shared" si="3"/>
        <v>0</v>
      </c>
      <c r="BV19" s="65">
        <f t="shared" si="4"/>
        <v>0</v>
      </c>
      <c r="BW19" s="52">
        <f t="shared" si="5"/>
        <v>0</v>
      </c>
      <c r="BX19" s="13"/>
      <c r="BY19" s="13"/>
      <c r="BZ19" s="14">
        <f t="shared" si="6"/>
        <v>-30</v>
      </c>
      <c r="CA19" s="2"/>
      <c r="CB19" s="2">
        <f t="shared" si="7"/>
        <v>0</v>
      </c>
      <c r="CC19" s="2">
        <f t="shared" si="8"/>
        <v>0</v>
      </c>
      <c r="CD19" s="2"/>
      <c r="CE19" s="2">
        <f t="shared" si="9"/>
        <v>0</v>
      </c>
      <c r="CH19" s="34">
        <f t="shared" si="10"/>
        <v>-0.83333333333333304</v>
      </c>
      <c r="CI19" s="17"/>
    </row>
    <row r="20" spans="1:87" ht="15.75" x14ac:dyDescent="0.25">
      <c r="A20" s="64">
        <v>11</v>
      </c>
      <c r="B20" s="99" t="s">
        <v>89</v>
      </c>
      <c r="C20" s="38"/>
      <c r="D20" s="83" t="s">
        <v>90</v>
      </c>
      <c r="E20" s="36" t="str">
        <f>VLOOKUP(B20,[1]Com!$B$11:$D$44,3,0)</f>
        <v>RAM TIRTH</v>
      </c>
      <c r="F20" s="15" t="s">
        <v>68</v>
      </c>
      <c r="G20" s="35"/>
      <c r="H20" s="5"/>
      <c r="I20" s="13" t="s">
        <v>24</v>
      </c>
      <c r="J20" s="13" t="s">
        <v>28</v>
      </c>
      <c r="K20" s="13" t="s">
        <v>28</v>
      </c>
      <c r="L20" s="13" t="s">
        <v>28</v>
      </c>
      <c r="M20" s="13" t="s">
        <v>26</v>
      </c>
      <c r="N20" s="13" t="s">
        <v>25</v>
      </c>
      <c r="O20" s="13" t="s">
        <v>25</v>
      </c>
      <c r="P20" s="13" t="s">
        <v>27</v>
      </c>
      <c r="Q20" s="13" t="s">
        <v>27</v>
      </c>
      <c r="R20" s="13" t="s">
        <v>27</v>
      </c>
      <c r="S20" s="13" t="s">
        <v>24</v>
      </c>
      <c r="T20" s="13" t="s">
        <v>26</v>
      </c>
      <c r="U20" s="13" t="s">
        <v>28</v>
      </c>
      <c r="V20" s="13" t="s">
        <v>28</v>
      </c>
      <c r="W20" s="13" t="s">
        <v>28</v>
      </c>
      <c r="X20" s="39" t="s">
        <v>28</v>
      </c>
      <c r="Y20" s="13" t="s">
        <v>28</v>
      </c>
      <c r="Z20" s="13" t="s">
        <v>24</v>
      </c>
      <c r="AA20" s="13" t="s">
        <v>27</v>
      </c>
      <c r="AB20" s="13" t="s">
        <v>25</v>
      </c>
      <c r="AC20" s="13" t="s">
        <v>27</v>
      </c>
      <c r="AD20" s="13" t="s">
        <v>27</v>
      </c>
      <c r="AE20" s="13" t="s">
        <v>25</v>
      </c>
      <c r="AF20" s="13" t="s">
        <v>25</v>
      </c>
      <c r="AG20" s="13" t="s">
        <v>24</v>
      </c>
      <c r="AH20" s="13" t="s">
        <v>27</v>
      </c>
      <c r="AI20" s="13" t="s">
        <v>27</v>
      </c>
      <c r="AJ20" s="13" t="s">
        <v>27</v>
      </c>
      <c r="AK20" s="39" t="s">
        <v>26</v>
      </c>
      <c r="AL20" s="39" t="s">
        <v>27</v>
      </c>
      <c r="AM20" s="39" t="s">
        <v>27</v>
      </c>
      <c r="AN20" s="39" t="s">
        <v>24</v>
      </c>
      <c r="AO20" s="39" t="s">
        <v>27</v>
      </c>
      <c r="AP20" s="39" t="s">
        <v>27</v>
      </c>
      <c r="AQ20" s="39" t="s">
        <v>28</v>
      </c>
      <c r="AR20" s="39" t="s">
        <v>28</v>
      </c>
      <c r="AS20" s="39" t="s">
        <v>27</v>
      </c>
      <c r="AT20" s="39" t="s">
        <v>27</v>
      </c>
      <c r="AU20" s="39" t="s">
        <v>24</v>
      </c>
      <c r="AV20" s="39" t="s">
        <v>27</v>
      </c>
      <c r="AW20" s="39" t="s">
        <v>27</v>
      </c>
      <c r="AX20" s="39" t="s">
        <v>27</v>
      </c>
      <c r="AY20" s="39" t="s">
        <v>27</v>
      </c>
      <c r="AZ20" s="13" t="s">
        <v>27</v>
      </c>
      <c r="BA20" s="13" t="s">
        <v>25</v>
      </c>
      <c r="BB20" s="13" t="s">
        <v>24</v>
      </c>
      <c r="BC20" s="5">
        <f t="shared" si="11"/>
        <v>4</v>
      </c>
      <c r="BD20" s="5">
        <f t="shared" si="12"/>
        <v>17</v>
      </c>
      <c r="BE20" s="5">
        <f t="shared" si="13"/>
        <v>4</v>
      </c>
      <c r="BF20" s="5">
        <f t="shared" si="14"/>
        <v>0</v>
      </c>
      <c r="BG20" s="5">
        <f t="shared" si="15"/>
        <v>0</v>
      </c>
      <c r="BH20" s="5">
        <f t="shared" si="16"/>
        <v>0</v>
      </c>
      <c r="BI20" s="5">
        <f t="shared" si="17"/>
        <v>0</v>
      </c>
      <c r="BJ20" s="5">
        <f t="shared" si="18"/>
        <v>0</v>
      </c>
      <c r="BK20" s="5">
        <f t="shared" si="19"/>
        <v>0</v>
      </c>
      <c r="BL20" s="10">
        <f t="shared" si="20"/>
        <v>0</v>
      </c>
      <c r="BM20" s="10">
        <f t="shared" si="21"/>
        <v>0</v>
      </c>
      <c r="BN20" s="5">
        <f t="shared" si="22"/>
        <v>5</v>
      </c>
      <c r="BO20" s="5">
        <f t="shared" si="23"/>
        <v>1</v>
      </c>
      <c r="BP20" s="10">
        <f t="shared" si="24"/>
        <v>0</v>
      </c>
      <c r="BQ20" s="5">
        <f t="shared" si="25"/>
        <v>0</v>
      </c>
      <c r="BR20" s="11">
        <f t="shared" si="0"/>
        <v>25</v>
      </c>
      <c r="BS20" s="49">
        <f t="shared" si="1"/>
        <v>5</v>
      </c>
      <c r="BT20" s="12">
        <f t="shared" si="2"/>
        <v>30</v>
      </c>
      <c r="BU20" s="12">
        <f t="shared" si="3"/>
        <v>0</v>
      </c>
      <c r="BV20" s="65">
        <f t="shared" si="4"/>
        <v>0</v>
      </c>
      <c r="BW20" s="52">
        <f t="shared" si="5"/>
        <v>0</v>
      </c>
      <c r="BX20" s="13"/>
      <c r="BY20" s="13"/>
      <c r="BZ20" s="14">
        <f t="shared" si="6"/>
        <v>-30</v>
      </c>
      <c r="CA20" s="2"/>
      <c r="CB20" s="2">
        <f t="shared" si="7"/>
        <v>0</v>
      </c>
      <c r="CC20" s="2">
        <f t="shared" si="8"/>
        <v>0</v>
      </c>
      <c r="CD20" s="2"/>
      <c r="CE20" s="2">
        <f t="shared" si="9"/>
        <v>0</v>
      </c>
      <c r="CH20" s="34">
        <f t="shared" si="10"/>
        <v>-0.83333333333333304</v>
      </c>
      <c r="CI20" s="17"/>
    </row>
    <row r="21" spans="1:87" ht="15.75" x14ac:dyDescent="0.25">
      <c r="A21" s="64">
        <v>12</v>
      </c>
      <c r="B21" s="99" t="s">
        <v>91</v>
      </c>
      <c r="C21" s="38"/>
      <c r="D21" s="83" t="s">
        <v>92</v>
      </c>
      <c r="E21" s="36" t="str">
        <f>VLOOKUP(B21,[1]Com!$B$11:$D$44,3,0)</f>
        <v>LEELA DHAR PANDEY</v>
      </c>
      <c r="F21" s="15" t="s">
        <v>68</v>
      </c>
      <c r="G21" s="35"/>
      <c r="H21" s="5"/>
      <c r="I21" s="13" t="s">
        <v>27</v>
      </c>
      <c r="J21" s="13" t="s">
        <v>27</v>
      </c>
      <c r="K21" s="13" t="s">
        <v>27</v>
      </c>
      <c r="L21" s="13" t="s">
        <v>27</v>
      </c>
      <c r="M21" s="13" t="s">
        <v>26</v>
      </c>
      <c r="N21" s="13" t="s">
        <v>25</v>
      </c>
      <c r="O21" s="13" t="s">
        <v>25</v>
      </c>
      <c r="P21" s="13" t="s">
        <v>25</v>
      </c>
      <c r="Q21" s="13" t="s">
        <v>25</v>
      </c>
      <c r="R21" s="13" t="s">
        <v>25</v>
      </c>
      <c r="S21" s="13" t="s">
        <v>25</v>
      </c>
      <c r="T21" s="13" t="s">
        <v>24</v>
      </c>
      <c r="U21" s="13" t="s">
        <v>25</v>
      </c>
      <c r="V21" s="13" t="s">
        <v>25</v>
      </c>
      <c r="W21" s="13" t="s">
        <v>25</v>
      </c>
      <c r="X21" s="79" t="s">
        <v>25</v>
      </c>
      <c r="Y21" s="13" t="s">
        <v>27</v>
      </c>
      <c r="Z21" s="13" t="s">
        <v>25</v>
      </c>
      <c r="AA21" s="13" t="s">
        <v>24</v>
      </c>
      <c r="AB21" s="13" t="s">
        <v>27</v>
      </c>
      <c r="AC21" s="13" t="s">
        <v>25</v>
      </c>
      <c r="AD21" s="13" t="s">
        <v>25</v>
      </c>
      <c r="AE21" s="13" t="s">
        <v>25</v>
      </c>
      <c r="AF21" s="13" t="s">
        <v>25</v>
      </c>
      <c r="AG21" s="13" t="s">
        <v>25</v>
      </c>
      <c r="AH21" s="13" t="s">
        <v>24</v>
      </c>
      <c r="AI21" s="13" t="s">
        <v>25</v>
      </c>
      <c r="AJ21" s="13" t="s">
        <v>25</v>
      </c>
      <c r="AK21" s="39" t="s">
        <v>27</v>
      </c>
      <c r="AL21" s="39" t="s">
        <v>28</v>
      </c>
      <c r="AM21" s="39" t="s">
        <v>26</v>
      </c>
      <c r="AN21" s="39" t="s">
        <v>25</v>
      </c>
      <c r="AO21" s="39" t="s">
        <v>25</v>
      </c>
      <c r="AP21" s="39" t="s">
        <v>24</v>
      </c>
      <c r="AQ21" s="39" t="s">
        <v>27</v>
      </c>
      <c r="AR21" s="39" t="s">
        <v>25</v>
      </c>
      <c r="AS21" s="39" t="s">
        <v>25</v>
      </c>
      <c r="AT21" s="39" t="s">
        <v>27</v>
      </c>
      <c r="AU21" s="39" t="s">
        <v>25</v>
      </c>
      <c r="AV21" s="39" t="s">
        <v>24</v>
      </c>
      <c r="AW21" s="39" t="s">
        <v>27</v>
      </c>
      <c r="AX21" s="39" t="s">
        <v>25</v>
      </c>
      <c r="AY21" s="39" t="s">
        <v>26</v>
      </c>
      <c r="AZ21" s="13" t="s">
        <v>25</v>
      </c>
      <c r="BA21" s="13" t="s">
        <v>25</v>
      </c>
      <c r="BB21" s="13" t="s">
        <v>27</v>
      </c>
      <c r="BC21" s="5">
        <f t="shared" si="11"/>
        <v>17</v>
      </c>
      <c r="BD21" s="5">
        <f t="shared" si="12"/>
        <v>7</v>
      </c>
      <c r="BE21" s="5">
        <f t="shared" si="13"/>
        <v>1</v>
      </c>
      <c r="BF21" s="5">
        <f t="shared" si="14"/>
        <v>0</v>
      </c>
      <c r="BG21" s="5">
        <f t="shared" si="15"/>
        <v>0</v>
      </c>
      <c r="BH21" s="5">
        <f t="shared" si="16"/>
        <v>0</v>
      </c>
      <c r="BI21" s="5">
        <f t="shared" si="17"/>
        <v>0</v>
      </c>
      <c r="BJ21" s="5">
        <f t="shared" si="18"/>
        <v>0</v>
      </c>
      <c r="BK21" s="5">
        <f t="shared" si="19"/>
        <v>0</v>
      </c>
      <c r="BL21" s="10">
        <f t="shared" si="20"/>
        <v>0</v>
      </c>
      <c r="BM21" s="10">
        <f t="shared" si="21"/>
        <v>0</v>
      </c>
      <c r="BN21" s="5">
        <f t="shared" si="22"/>
        <v>4</v>
      </c>
      <c r="BO21" s="5">
        <f t="shared" si="23"/>
        <v>2</v>
      </c>
      <c r="BP21" s="10">
        <f t="shared" si="24"/>
        <v>0</v>
      </c>
      <c r="BQ21" s="5">
        <f t="shared" si="25"/>
        <v>0</v>
      </c>
      <c r="BR21" s="11">
        <f t="shared" si="0"/>
        <v>25</v>
      </c>
      <c r="BS21" s="49">
        <f t="shared" si="1"/>
        <v>4</v>
      </c>
      <c r="BT21" s="12">
        <f t="shared" si="2"/>
        <v>29</v>
      </c>
      <c r="BU21" s="12">
        <f t="shared" si="3"/>
        <v>0</v>
      </c>
      <c r="BV21" s="65">
        <f t="shared" si="4"/>
        <v>0</v>
      </c>
      <c r="BW21" s="52">
        <f t="shared" si="5"/>
        <v>0</v>
      </c>
      <c r="BX21" s="15"/>
      <c r="BY21" s="13"/>
      <c r="BZ21" s="14">
        <f t="shared" si="6"/>
        <v>-29</v>
      </c>
      <c r="CA21" s="2"/>
      <c r="CB21" s="2">
        <f t="shared" si="7"/>
        <v>0</v>
      </c>
      <c r="CC21" s="2">
        <f t="shared" si="8"/>
        <v>0</v>
      </c>
      <c r="CD21" s="2"/>
      <c r="CE21" s="2">
        <f t="shared" si="9"/>
        <v>0</v>
      </c>
      <c r="CH21" s="34">
        <f t="shared" si="10"/>
        <v>0.16666666666666696</v>
      </c>
    </row>
    <row r="22" spans="1:87" ht="15.75" x14ac:dyDescent="0.25">
      <c r="A22" s="64">
        <v>13</v>
      </c>
      <c r="B22" s="99" t="s">
        <v>93</v>
      </c>
      <c r="C22" s="38"/>
      <c r="D22" s="83" t="s">
        <v>90</v>
      </c>
      <c r="E22" s="36" t="str">
        <f>VLOOKUP(B22,[1]Com!$B$11:$D$44,3,0)</f>
        <v>SUREN MANDAL</v>
      </c>
      <c r="F22" s="15" t="s">
        <v>68</v>
      </c>
      <c r="G22" s="35"/>
      <c r="H22" s="9"/>
      <c r="I22" s="13" t="s">
        <v>25</v>
      </c>
      <c r="J22" s="13" t="s">
        <v>25</v>
      </c>
      <c r="K22" s="13" t="s">
        <v>25</v>
      </c>
      <c r="L22" s="13" t="s">
        <v>28</v>
      </c>
      <c r="M22" s="13" t="s">
        <v>24</v>
      </c>
      <c r="N22" s="13" t="s">
        <v>28</v>
      </c>
      <c r="O22" s="13" t="s">
        <v>28</v>
      </c>
      <c r="P22" s="13" t="s">
        <v>26</v>
      </c>
      <c r="Q22" s="13" t="s">
        <v>25</v>
      </c>
      <c r="R22" s="13" t="s">
        <v>25</v>
      </c>
      <c r="S22" s="13" t="s">
        <v>24</v>
      </c>
      <c r="T22" s="13" t="s">
        <v>25</v>
      </c>
      <c r="U22" s="13" t="s">
        <v>25</v>
      </c>
      <c r="V22" s="13" t="s">
        <v>25</v>
      </c>
      <c r="W22" s="13" t="s">
        <v>25</v>
      </c>
      <c r="X22" s="39" t="s">
        <v>25</v>
      </c>
      <c r="Y22" s="13" t="s">
        <v>25</v>
      </c>
      <c r="Z22" s="13" t="s">
        <v>24</v>
      </c>
      <c r="AA22" s="13" t="s">
        <v>27</v>
      </c>
      <c r="AB22" s="13" t="s">
        <v>27</v>
      </c>
      <c r="AC22" s="13" t="s">
        <v>27</v>
      </c>
      <c r="AD22" s="13" t="s">
        <v>25</v>
      </c>
      <c r="AE22" s="13" t="s">
        <v>25</v>
      </c>
      <c r="AF22" s="13" t="s">
        <v>25</v>
      </c>
      <c r="AG22" s="13" t="s">
        <v>25</v>
      </c>
      <c r="AH22" s="13" t="s">
        <v>24</v>
      </c>
      <c r="AI22" s="13" t="s">
        <v>25</v>
      </c>
      <c r="AJ22" s="13" t="s">
        <v>25</v>
      </c>
      <c r="AK22" s="39" t="s">
        <v>25</v>
      </c>
      <c r="AL22" s="39" t="s">
        <v>25</v>
      </c>
      <c r="AM22" s="39" t="s">
        <v>25</v>
      </c>
      <c r="AN22" s="39" t="s">
        <v>24</v>
      </c>
      <c r="AO22" s="39" t="s">
        <v>25</v>
      </c>
      <c r="AP22" s="39" t="s">
        <v>25</v>
      </c>
      <c r="AQ22" s="39" t="s">
        <v>25</v>
      </c>
      <c r="AR22" s="39" t="s">
        <v>27</v>
      </c>
      <c r="AS22" s="39" t="s">
        <v>25</v>
      </c>
      <c r="AT22" s="39" t="s">
        <v>25</v>
      </c>
      <c r="AU22" s="39" t="s">
        <v>24</v>
      </c>
      <c r="AV22" s="39" t="s">
        <v>27</v>
      </c>
      <c r="AW22" s="39" t="s">
        <v>27</v>
      </c>
      <c r="AX22" s="39" t="s">
        <v>27</v>
      </c>
      <c r="AY22" s="39" t="s">
        <v>26</v>
      </c>
      <c r="AZ22" s="13" t="s">
        <v>27</v>
      </c>
      <c r="BA22" s="13" t="s">
        <v>27</v>
      </c>
      <c r="BB22" s="13" t="s">
        <v>24</v>
      </c>
      <c r="BC22" s="5">
        <f t="shared" si="11"/>
        <v>16</v>
      </c>
      <c r="BD22" s="5">
        <f t="shared" si="12"/>
        <v>9</v>
      </c>
      <c r="BE22" s="5">
        <f t="shared" si="13"/>
        <v>0</v>
      </c>
      <c r="BF22" s="5">
        <f t="shared" si="14"/>
        <v>0</v>
      </c>
      <c r="BG22" s="5">
        <f t="shared" si="15"/>
        <v>0</v>
      </c>
      <c r="BH22" s="5">
        <f t="shared" si="16"/>
        <v>0</v>
      </c>
      <c r="BI22" s="5">
        <f t="shared" si="17"/>
        <v>0</v>
      </c>
      <c r="BJ22" s="5">
        <f t="shared" si="18"/>
        <v>0</v>
      </c>
      <c r="BK22" s="5">
        <f t="shared" si="19"/>
        <v>0</v>
      </c>
      <c r="BL22" s="10">
        <f t="shared" si="20"/>
        <v>0</v>
      </c>
      <c r="BM22" s="10">
        <f t="shared" si="21"/>
        <v>0</v>
      </c>
      <c r="BN22" s="5">
        <f t="shared" si="22"/>
        <v>5</v>
      </c>
      <c r="BO22" s="5">
        <f t="shared" si="23"/>
        <v>1</v>
      </c>
      <c r="BP22" s="10">
        <f t="shared" si="24"/>
        <v>0</v>
      </c>
      <c r="BQ22" s="5">
        <f t="shared" si="25"/>
        <v>0</v>
      </c>
      <c r="BR22" s="11">
        <f t="shared" si="0"/>
        <v>25</v>
      </c>
      <c r="BS22" s="49">
        <f t="shared" si="1"/>
        <v>5</v>
      </c>
      <c r="BT22" s="12">
        <f t="shared" si="2"/>
        <v>30</v>
      </c>
      <c r="BU22" s="12">
        <f t="shared" si="3"/>
        <v>0</v>
      </c>
      <c r="BV22" s="65">
        <f t="shared" si="4"/>
        <v>0</v>
      </c>
      <c r="BW22" s="52">
        <f t="shared" si="5"/>
        <v>0</v>
      </c>
      <c r="BX22" s="13"/>
      <c r="BY22" s="13"/>
      <c r="BZ22" s="14">
        <f t="shared" si="6"/>
        <v>-30</v>
      </c>
      <c r="CA22" s="2"/>
      <c r="CB22" s="2">
        <f t="shared" si="7"/>
        <v>0</v>
      </c>
      <c r="CC22" s="2">
        <f t="shared" si="8"/>
        <v>0</v>
      </c>
      <c r="CD22" s="2"/>
      <c r="CE22" s="2">
        <f t="shared" si="9"/>
        <v>0</v>
      </c>
      <c r="CH22" s="34">
        <f t="shared" si="10"/>
        <v>-0.83333333333333304</v>
      </c>
    </row>
    <row r="23" spans="1:87" ht="15.75" x14ac:dyDescent="0.25">
      <c r="A23" s="64">
        <v>14</v>
      </c>
      <c r="B23" s="99" t="s">
        <v>94</v>
      </c>
      <c r="C23" s="38"/>
      <c r="D23" s="84" t="s">
        <v>95</v>
      </c>
      <c r="E23" s="36" t="str">
        <f>VLOOKUP(B23,[1]Com!$B$11:$D$44,3,0)</f>
        <v>ASHOK MANDAL</v>
      </c>
      <c r="F23" s="15" t="s">
        <v>68</v>
      </c>
      <c r="G23" s="35"/>
      <c r="H23" s="9"/>
      <c r="I23" s="13" t="s">
        <v>28</v>
      </c>
      <c r="J23" s="13" t="s">
        <v>28</v>
      </c>
      <c r="K23" s="13" t="s">
        <v>28</v>
      </c>
      <c r="L23" s="13" t="s">
        <v>28</v>
      </c>
      <c r="M23" s="13" t="s">
        <v>24</v>
      </c>
      <c r="N23" s="13" t="s">
        <v>28</v>
      </c>
      <c r="O23" s="13" t="s">
        <v>28</v>
      </c>
      <c r="P23" s="13" t="s">
        <v>28</v>
      </c>
      <c r="Q23" s="13" t="s">
        <v>28</v>
      </c>
      <c r="R23" s="13" t="s">
        <v>28</v>
      </c>
      <c r="S23" s="13" t="s">
        <v>24</v>
      </c>
      <c r="T23" s="13" t="s">
        <v>28</v>
      </c>
      <c r="U23" s="13" t="s">
        <v>26</v>
      </c>
      <c r="V23" s="13" t="s">
        <v>25</v>
      </c>
      <c r="W23" s="13" t="s">
        <v>25</v>
      </c>
      <c r="X23" s="80" t="s">
        <v>27</v>
      </c>
      <c r="Y23" s="13" t="s">
        <v>27</v>
      </c>
      <c r="Z23" s="13" t="s">
        <v>24</v>
      </c>
      <c r="AA23" s="13" t="s">
        <v>27</v>
      </c>
      <c r="AB23" s="13" t="s">
        <v>27</v>
      </c>
      <c r="AC23" s="13" t="s">
        <v>25</v>
      </c>
      <c r="AD23" s="13" t="s">
        <v>25</v>
      </c>
      <c r="AE23" s="13" t="s">
        <v>26</v>
      </c>
      <c r="AF23" s="13" t="s">
        <v>26</v>
      </c>
      <c r="AG23" s="13" t="s">
        <v>24</v>
      </c>
      <c r="AH23" s="13" t="s">
        <v>27</v>
      </c>
      <c r="AI23" s="13" t="s">
        <v>27</v>
      </c>
      <c r="AJ23" s="13" t="s">
        <v>28</v>
      </c>
      <c r="AK23" s="39" t="s">
        <v>28</v>
      </c>
      <c r="AL23" s="39" t="s">
        <v>28</v>
      </c>
      <c r="AM23" s="39" t="s">
        <v>28</v>
      </c>
      <c r="AN23" s="39" t="s">
        <v>24</v>
      </c>
      <c r="AO23" s="39" t="s">
        <v>25</v>
      </c>
      <c r="AP23" s="39" t="s">
        <v>28</v>
      </c>
      <c r="AQ23" s="39" t="s">
        <v>28</v>
      </c>
      <c r="AR23" s="39" t="s">
        <v>28</v>
      </c>
      <c r="AS23" s="39" t="s">
        <v>28</v>
      </c>
      <c r="AT23" s="39" t="s">
        <v>28</v>
      </c>
      <c r="AU23" s="39" t="s">
        <v>24</v>
      </c>
      <c r="AV23" s="39" t="s">
        <v>26</v>
      </c>
      <c r="AW23" s="39" t="s">
        <v>28</v>
      </c>
      <c r="AX23" s="39" t="s">
        <v>28</v>
      </c>
      <c r="AY23" s="39" t="s">
        <v>28</v>
      </c>
      <c r="AZ23" s="13" t="s">
        <v>28</v>
      </c>
      <c r="BA23" s="13" t="s">
        <v>28</v>
      </c>
      <c r="BB23" s="13" t="s">
        <v>24</v>
      </c>
      <c r="BC23" s="5">
        <f t="shared" si="11"/>
        <v>3</v>
      </c>
      <c r="BD23" s="5">
        <f t="shared" si="12"/>
        <v>6</v>
      </c>
      <c r="BE23" s="5">
        <f t="shared" si="13"/>
        <v>14</v>
      </c>
      <c r="BF23" s="5">
        <f t="shared" si="14"/>
        <v>0</v>
      </c>
      <c r="BG23" s="5">
        <f t="shared" si="15"/>
        <v>0</v>
      </c>
      <c r="BH23" s="5">
        <f t="shared" si="16"/>
        <v>0</v>
      </c>
      <c r="BI23" s="5">
        <f t="shared" si="17"/>
        <v>0</v>
      </c>
      <c r="BJ23" s="5">
        <f t="shared" si="18"/>
        <v>0</v>
      </c>
      <c r="BK23" s="5">
        <f t="shared" si="19"/>
        <v>0</v>
      </c>
      <c r="BL23" s="10">
        <f t="shared" si="20"/>
        <v>0</v>
      </c>
      <c r="BM23" s="10">
        <f t="shared" si="21"/>
        <v>0</v>
      </c>
      <c r="BN23" s="5">
        <f t="shared" si="22"/>
        <v>5</v>
      </c>
      <c r="BO23" s="5">
        <f t="shared" si="23"/>
        <v>3</v>
      </c>
      <c r="BP23" s="10">
        <f t="shared" si="24"/>
        <v>0</v>
      </c>
      <c r="BQ23" s="5">
        <f t="shared" si="25"/>
        <v>0</v>
      </c>
      <c r="BR23" s="11">
        <f t="shared" si="0"/>
        <v>23</v>
      </c>
      <c r="BS23" s="49">
        <f t="shared" si="1"/>
        <v>5</v>
      </c>
      <c r="BT23" s="12">
        <f t="shared" si="2"/>
        <v>28</v>
      </c>
      <c r="BU23" s="12">
        <f t="shared" si="3"/>
        <v>0</v>
      </c>
      <c r="BV23" s="65">
        <f t="shared" si="4"/>
        <v>0</v>
      </c>
      <c r="BW23" s="52">
        <f t="shared" si="5"/>
        <v>0</v>
      </c>
      <c r="BX23" s="13"/>
      <c r="BY23" s="13"/>
      <c r="BZ23" s="14">
        <f t="shared" si="6"/>
        <v>-28</v>
      </c>
      <c r="CA23" s="2"/>
      <c r="CB23" s="2">
        <f t="shared" si="7"/>
        <v>0</v>
      </c>
      <c r="CC23" s="2">
        <f t="shared" si="8"/>
        <v>0</v>
      </c>
      <c r="CD23" s="2"/>
      <c r="CE23" s="2">
        <f t="shared" si="9"/>
        <v>0</v>
      </c>
      <c r="CH23" s="34">
        <f t="shared" si="10"/>
        <v>-1.1666666666666665</v>
      </c>
    </row>
    <row r="24" spans="1:87" ht="15.75" x14ac:dyDescent="0.25">
      <c r="A24" s="64">
        <v>15</v>
      </c>
      <c r="B24" s="99" t="s">
        <v>96</v>
      </c>
      <c r="C24" s="38"/>
      <c r="D24" s="83" t="s">
        <v>97</v>
      </c>
      <c r="E24" s="36" t="str">
        <f>VLOOKUP(B24,[1]Com!$B$11:$D$44,3,0)</f>
        <v>W/O ROHIT KUMAR</v>
      </c>
      <c r="F24" s="15" t="s">
        <v>68</v>
      </c>
      <c r="G24" s="35"/>
      <c r="H24" s="9"/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26</v>
      </c>
      <c r="P24" s="13" t="s">
        <v>26</v>
      </c>
      <c r="Q24" s="13" t="s">
        <v>26</v>
      </c>
      <c r="R24" s="13" t="s">
        <v>26</v>
      </c>
      <c r="S24" s="13" t="s">
        <v>26</v>
      </c>
      <c r="T24" s="13" t="s">
        <v>26</v>
      </c>
      <c r="U24" s="13" t="s">
        <v>26</v>
      </c>
      <c r="V24" s="13" t="s">
        <v>26</v>
      </c>
      <c r="W24" s="13" t="s">
        <v>26</v>
      </c>
      <c r="X24" s="39" t="s">
        <v>27</v>
      </c>
      <c r="Y24" s="13" t="s">
        <v>25</v>
      </c>
      <c r="Z24" s="13" t="s">
        <v>25</v>
      </c>
      <c r="AA24" s="13" t="s">
        <v>25</v>
      </c>
      <c r="AB24" s="13" t="s">
        <v>27</v>
      </c>
      <c r="AC24" s="13" t="s">
        <v>27</v>
      </c>
      <c r="AD24" s="13" t="s">
        <v>28</v>
      </c>
      <c r="AE24" s="13" t="s">
        <v>24</v>
      </c>
      <c r="AF24" s="13" t="s">
        <v>27</v>
      </c>
      <c r="AG24" s="13" t="s">
        <v>25</v>
      </c>
      <c r="AH24" s="13" t="s">
        <v>25</v>
      </c>
      <c r="AI24" s="13" t="s">
        <v>25</v>
      </c>
      <c r="AJ24" s="13" t="s">
        <v>27</v>
      </c>
      <c r="AK24" s="39" t="s">
        <v>24</v>
      </c>
      <c r="AL24" s="39" t="s">
        <v>27</v>
      </c>
      <c r="AM24" s="39" t="s">
        <v>27</v>
      </c>
      <c r="AN24" s="39" t="s">
        <v>27</v>
      </c>
      <c r="AO24" s="39" t="s">
        <v>27</v>
      </c>
      <c r="AP24" s="39" t="s">
        <v>27</v>
      </c>
      <c r="AQ24" s="39" t="s">
        <v>27</v>
      </c>
      <c r="AR24" s="39" t="s">
        <v>24</v>
      </c>
      <c r="AS24" s="39" t="s">
        <v>28</v>
      </c>
      <c r="AT24" s="39" t="s">
        <v>28</v>
      </c>
      <c r="AU24" s="39" t="s">
        <v>26</v>
      </c>
      <c r="AV24" s="39" t="s">
        <v>28</v>
      </c>
      <c r="AW24" s="39" t="s">
        <v>26</v>
      </c>
      <c r="AX24" s="39" t="s">
        <v>27</v>
      </c>
      <c r="AY24" s="39" t="s">
        <v>24</v>
      </c>
      <c r="AZ24" s="13" t="s">
        <v>26</v>
      </c>
      <c r="BA24" s="13" t="s">
        <v>25</v>
      </c>
      <c r="BB24" s="13" t="s">
        <v>27</v>
      </c>
      <c r="BC24" s="5">
        <f t="shared" si="11"/>
        <v>7</v>
      </c>
      <c r="BD24" s="5">
        <f t="shared" si="12"/>
        <v>13</v>
      </c>
      <c r="BE24" s="5">
        <f t="shared" si="13"/>
        <v>4</v>
      </c>
      <c r="BF24" s="5">
        <f t="shared" si="14"/>
        <v>0</v>
      </c>
      <c r="BG24" s="5">
        <f t="shared" si="15"/>
        <v>0</v>
      </c>
      <c r="BH24" s="5">
        <f t="shared" si="16"/>
        <v>0</v>
      </c>
      <c r="BI24" s="5">
        <f t="shared" si="17"/>
        <v>0</v>
      </c>
      <c r="BJ24" s="5">
        <f t="shared" si="18"/>
        <v>0</v>
      </c>
      <c r="BK24" s="5">
        <f t="shared" si="19"/>
        <v>0</v>
      </c>
      <c r="BL24" s="10">
        <f t="shared" si="20"/>
        <v>0</v>
      </c>
      <c r="BM24" s="10">
        <f t="shared" si="21"/>
        <v>0</v>
      </c>
      <c r="BN24" s="5">
        <f t="shared" si="22"/>
        <v>4</v>
      </c>
      <c r="BO24" s="5">
        <f t="shared" si="23"/>
        <v>3</v>
      </c>
      <c r="BP24" s="10">
        <f t="shared" si="24"/>
        <v>0</v>
      </c>
      <c r="BQ24" s="5">
        <f t="shared" si="25"/>
        <v>0</v>
      </c>
      <c r="BR24" s="11">
        <f t="shared" si="0"/>
        <v>24</v>
      </c>
      <c r="BS24" s="49">
        <f t="shared" si="1"/>
        <v>4</v>
      </c>
      <c r="BT24" s="12">
        <f t="shared" si="2"/>
        <v>28</v>
      </c>
      <c r="BU24" s="12">
        <f t="shared" si="3"/>
        <v>0</v>
      </c>
      <c r="BV24" s="65">
        <f t="shared" si="4"/>
        <v>0</v>
      </c>
      <c r="BW24" s="52">
        <f t="shared" si="5"/>
        <v>0</v>
      </c>
      <c r="BX24" s="13"/>
      <c r="BY24" s="13"/>
      <c r="BZ24" s="14">
        <f t="shared" si="6"/>
        <v>-28</v>
      </c>
      <c r="CA24" s="2"/>
      <c r="CB24" s="2">
        <f t="shared" si="7"/>
        <v>0</v>
      </c>
      <c r="CC24" s="2">
        <f t="shared" si="8"/>
        <v>0</v>
      </c>
      <c r="CD24" s="2"/>
      <c r="CE24" s="2">
        <f t="shared" si="9"/>
        <v>0</v>
      </c>
      <c r="CH24" s="34">
        <f t="shared" si="10"/>
        <v>0</v>
      </c>
    </row>
    <row r="25" spans="1:87" ht="15.75" x14ac:dyDescent="0.25">
      <c r="A25" s="64">
        <v>16</v>
      </c>
      <c r="B25" s="99" t="s">
        <v>98</v>
      </c>
      <c r="C25" s="38"/>
      <c r="D25" s="83" t="s">
        <v>99</v>
      </c>
      <c r="E25" s="36" t="str">
        <f>VLOOKUP(B25,[1]Com!$B$11:$D$44,3,0)</f>
        <v>ANIL KUMAR</v>
      </c>
      <c r="F25" s="15" t="s">
        <v>68</v>
      </c>
      <c r="G25" s="35"/>
      <c r="H25" s="9"/>
      <c r="I25" s="13" t="s">
        <v>28</v>
      </c>
      <c r="J25" s="13" t="s">
        <v>28</v>
      </c>
      <c r="K25" s="13" t="s">
        <v>28</v>
      </c>
      <c r="L25" s="13" t="s">
        <v>28</v>
      </c>
      <c r="M25" s="13" t="s">
        <v>28</v>
      </c>
      <c r="N25" s="13" t="s">
        <v>24</v>
      </c>
      <c r="O25" s="13" t="s">
        <v>27</v>
      </c>
      <c r="P25" s="13" t="s">
        <v>25</v>
      </c>
      <c r="Q25" s="13" t="s">
        <v>26</v>
      </c>
      <c r="R25" s="13" t="s">
        <v>25</v>
      </c>
      <c r="S25" s="13" t="s">
        <v>25</v>
      </c>
      <c r="T25" s="13" t="s">
        <v>25</v>
      </c>
      <c r="U25" s="13" t="s">
        <v>24</v>
      </c>
      <c r="V25" s="13" t="s">
        <v>25</v>
      </c>
      <c r="W25" s="13" t="s">
        <v>25</v>
      </c>
      <c r="X25" s="39" t="s">
        <v>25</v>
      </c>
      <c r="Y25" s="13" t="s">
        <v>25</v>
      </c>
      <c r="Z25" s="13" t="s">
        <v>25</v>
      </c>
      <c r="AA25" s="13" t="s">
        <v>25</v>
      </c>
      <c r="AB25" s="13" t="s">
        <v>24</v>
      </c>
      <c r="AC25" s="13" t="s">
        <v>28</v>
      </c>
      <c r="AD25" s="13" t="s">
        <v>28</v>
      </c>
      <c r="AE25" s="13" t="s">
        <v>28</v>
      </c>
      <c r="AF25" s="13" t="s">
        <v>28</v>
      </c>
      <c r="AG25" s="13" t="s">
        <v>28</v>
      </c>
      <c r="AH25" s="13" t="s">
        <v>28</v>
      </c>
      <c r="AI25" s="13" t="s">
        <v>24</v>
      </c>
      <c r="AJ25" s="13" t="s">
        <v>25</v>
      </c>
      <c r="AK25" s="39" t="s">
        <v>25</v>
      </c>
      <c r="AL25" s="39" t="s">
        <v>25</v>
      </c>
      <c r="AM25" s="39" t="s">
        <v>25</v>
      </c>
      <c r="AN25" s="39" t="s">
        <v>25</v>
      </c>
      <c r="AO25" s="39" t="s">
        <v>25</v>
      </c>
      <c r="AP25" s="39" t="s">
        <v>24</v>
      </c>
      <c r="AQ25" s="39" t="s">
        <v>25</v>
      </c>
      <c r="AR25" s="39" t="s">
        <v>25</v>
      </c>
      <c r="AS25" s="39" t="s">
        <v>25</v>
      </c>
      <c r="AT25" s="39" t="s">
        <v>25</v>
      </c>
      <c r="AU25" s="39" t="s">
        <v>25</v>
      </c>
      <c r="AV25" s="39" t="s">
        <v>25</v>
      </c>
      <c r="AW25" s="39" t="s">
        <v>24</v>
      </c>
      <c r="AX25" s="39" t="s">
        <v>27</v>
      </c>
      <c r="AY25" s="39" t="s">
        <v>27</v>
      </c>
      <c r="AZ25" s="13" t="s">
        <v>25</v>
      </c>
      <c r="BA25" s="13" t="s">
        <v>25</v>
      </c>
      <c r="BB25" s="13" t="s">
        <v>25</v>
      </c>
      <c r="BC25" s="5">
        <f t="shared" si="11"/>
        <v>19</v>
      </c>
      <c r="BD25" s="5">
        <f t="shared" si="12"/>
        <v>2</v>
      </c>
      <c r="BE25" s="5">
        <f t="shared" si="13"/>
        <v>6</v>
      </c>
      <c r="BF25" s="5">
        <f t="shared" si="14"/>
        <v>0</v>
      </c>
      <c r="BG25" s="5">
        <f t="shared" si="15"/>
        <v>0</v>
      </c>
      <c r="BH25" s="5">
        <f t="shared" si="16"/>
        <v>0</v>
      </c>
      <c r="BI25" s="5">
        <f t="shared" si="17"/>
        <v>0</v>
      </c>
      <c r="BJ25" s="5">
        <f t="shared" si="18"/>
        <v>0</v>
      </c>
      <c r="BK25" s="5">
        <f t="shared" si="19"/>
        <v>0</v>
      </c>
      <c r="BL25" s="10">
        <f t="shared" si="20"/>
        <v>0</v>
      </c>
      <c r="BM25" s="10">
        <f t="shared" si="21"/>
        <v>0</v>
      </c>
      <c r="BN25" s="5">
        <f t="shared" si="22"/>
        <v>4</v>
      </c>
      <c r="BO25" s="5">
        <f t="shared" si="23"/>
        <v>0</v>
      </c>
      <c r="BP25" s="10">
        <f t="shared" si="24"/>
        <v>0</v>
      </c>
      <c r="BQ25" s="5">
        <f t="shared" si="25"/>
        <v>0</v>
      </c>
      <c r="BR25" s="11">
        <f t="shared" si="0"/>
        <v>27</v>
      </c>
      <c r="BS25" s="49">
        <f t="shared" si="1"/>
        <v>4</v>
      </c>
      <c r="BT25" s="12">
        <f t="shared" si="2"/>
        <v>31</v>
      </c>
      <c r="BU25" s="12">
        <f t="shared" si="3"/>
        <v>0</v>
      </c>
      <c r="BV25" s="65">
        <f t="shared" si="4"/>
        <v>0</v>
      </c>
      <c r="BW25" s="52">
        <f t="shared" si="5"/>
        <v>0</v>
      </c>
      <c r="BX25" s="13"/>
      <c r="BY25" s="13"/>
      <c r="BZ25" s="14">
        <f t="shared" si="6"/>
        <v>-31</v>
      </c>
      <c r="CA25" s="2"/>
      <c r="CB25" s="2">
        <f t="shared" si="7"/>
        <v>0</v>
      </c>
      <c r="CC25" s="2">
        <f t="shared" si="8"/>
        <v>0</v>
      </c>
      <c r="CD25" s="2"/>
      <c r="CE25" s="2">
        <f t="shared" si="9"/>
        <v>0</v>
      </c>
      <c r="CH25" s="34">
        <f t="shared" si="10"/>
        <v>0.5</v>
      </c>
    </row>
    <row r="26" spans="1:87" ht="15.75" x14ac:dyDescent="0.25">
      <c r="A26" s="64">
        <v>17</v>
      </c>
      <c r="B26" s="99" t="s">
        <v>100</v>
      </c>
      <c r="C26" s="38"/>
      <c r="D26" s="83" t="s">
        <v>101</v>
      </c>
      <c r="E26" s="36" t="str">
        <f>VLOOKUP(B26,[1]Com!$B$11:$D$44,3,0)</f>
        <v>NANDLAL</v>
      </c>
      <c r="F26" s="15" t="s">
        <v>68</v>
      </c>
      <c r="G26" s="35"/>
      <c r="H26" s="9"/>
      <c r="I26" s="13" t="s">
        <v>24</v>
      </c>
      <c r="J26" s="13" t="s">
        <v>25</v>
      </c>
      <c r="K26" s="13" t="s">
        <v>25</v>
      </c>
      <c r="L26" s="13" t="s">
        <v>25</v>
      </c>
      <c r="M26" s="13" t="s">
        <v>27</v>
      </c>
      <c r="N26" s="13" t="s">
        <v>27</v>
      </c>
      <c r="O26" s="13" t="s">
        <v>24</v>
      </c>
      <c r="P26" s="13" t="s">
        <v>27</v>
      </c>
      <c r="Q26" s="13" t="s">
        <v>26</v>
      </c>
      <c r="R26" s="13" t="s">
        <v>25</v>
      </c>
      <c r="S26" s="13" t="s">
        <v>25</v>
      </c>
      <c r="T26" s="13" t="s">
        <v>25</v>
      </c>
      <c r="U26" s="13" t="s">
        <v>25</v>
      </c>
      <c r="V26" s="13" t="s">
        <v>24</v>
      </c>
      <c r="W26" s="13" t="s">
        <v>28</v>
      </c>
      <c r="X26" s="15" t="s">
        <v>28</v>
      </c>
      <c r="Y26" s="13" t="s">
        <v>28</v>
      </c>
      <c r="Z26" s="13" t="s">
        <v>28</v>
      </c>
      <c r="AA26" s="13" t="s">
        <v>28</v>
      </c>
      <c r="AB26" s="13" t="s">
        <v>28</v>
      </c>
      <c r="AC26" s="13" t="s">
        <v>24</v>
      </c>
      <c r="AD26" s="13" t="s">
        <v>27</v>
      </c>
      <c r="AE26" s="13" t="s">
        <v>25</v>
      </c>
      <c r="AF26" s="13" t="s">
        <v>25</v>
      </c>
      <c r="AG26" s="13" t="s">
        <v>25</v>
      </c>
      <c r="AH26" s="13" t="s">
        <v>25</v>
      </c>
      <c r="AI26" s="13" t="s">
        <v>25</v>
      </c>
      <c r="AJ26" s="13" t="s">
        <v>24</v>
      </c>
      <c r="AK26" s="13" t="s">
        <v>25</v>
      </c>
      <c r="AL26" s="13" t="s">
        <v>25</v>
      </c>
      <c r="AM26" s="39" t="s">
        <v>25</v>
      </c>
      <c r="AN26" s="13" t="s">
        <v>25</v>
      </c>
      <c r="AO26" s="39" t="s">
        <v>25</v>
      </c>
      <c r="AP26" s="13" t="s">
        <v>25</v>
      </c>
      <c r="AQ26" s="39" t="s">
        <v>24</v>
      </c>
      <c r="AR26" s="13" t="s">
        <v>27</v>
      </c>
      <c r="AS26" s="39" t="s">
        <v>25</v>
      </c>
      <c r="AT26" s="39" t="s">
        <v>25</v>
      </c>
      <c r="AU26" s="13" t="s">
        <v>26</v>
      </c>
      <c r="AV26" s="39" t="s">
        <v>27</v>
      </c>
      <c r="AW26" s="39" t="s">
        <v>25</v>
      </c>
      <c r="AX26" s="39" t="s">
        <v>24</v>
      </c>
      <c r="AY26" s="39" t="s">
        <v>25</v>
      </c>
      <c r="AZ26" s="13" t="s">
        <v>25</v>
      </c>
      <c r="BA26" s="13" t="s">
        <v>25</v>
      </c>
      <c r="BB26" s="13" t="s">
        <v>25</v>
      </c>
      <c r="BC26" s="5">
        <f t="shared" si="11"/>
        <v>18</v>
      </c>
      <c r="BD26" s="5">
        <f t="shared" si="12"/>
        <v>3</v>
      </c>
      <c r="BE26" s="5">
        <f t="shared" si="13"/>
        <v>5</v>
      </c>
      <c r="BF26" s="5">
        <f t="shared" si="14"/>
        <v>0</v>
      </c>
      <c r="BG26" s="5">
        <f t="shared" si="15"/>
        <v>0</v>
      </c>
      <c r="BH26" s="5">
        <f t="shared" si="16"/>
        <v>0</v>
      </c>
      <c r="BI26" s="5">
        <f t="shared" si="17"/>
        <v>0</v>
      </c>
      <c r="BJ26" s="5">
        <f t="shared" si="18"/>
        <v>0</v>
      </c>
      <c r="BK26" s="5">
        <f t="shared" si="19"/>
        <v>0</v>
      </c>
      <c r="BL26" s="10">
        <f t="shared" si="20"/>
        <v>0</v>
      </c>
      <c r="BM26" s="10">
        <f t="shared" si="21"/>
        <v>0</v>
      </c>
      <c r="BN26" s="5">
        <f t="shared" si="22"/>
        <v>4</v>
      </c>
      <c r="BO26" s="5">
        <f t="shared" si="23"/>
        <v>1</v>
      </c>
      <c r="BP26" s="10">
        <f t="shared" si="24"/>
        <v>0</v>
      </c>
      <c r="BQ26" s="5">
        <f t="shared" si="25"/>
        <v>0</v>
      </c>
      <c r="BR26" s="11">
        <f t="shared" si="0"/>
        <v>26</v>
      </c>
      <c r="BS26" s="49">
        <f t="shared" si="1"/>
        <v>4</v>
      </c>
      <c r="BT26" s="12">
        <f t="shared" si="2"/>
        <v>30</v>
      </c>
      <c r="BU26" s="12">
        <f t="shared" si="3"/>
        <v>0</v>
      </c>
      <c r="BV26" s="65">
        <f t="shared" si="4"/>
        <v>0</v>
      </c>
      <c r="BW26" s="52">
        <f t="shared" si="5"/>
        <v>0</v>
      </c>
      <c r="BX26" s="13"/>
      <c r="BY26" s="13"/>
      <c r="BZ26" s="14">
        <f t="shared" si="6"/>
        <v>-30</v>
      </c>
      <c r="CA26" s="2"/>
      <c r="CB26" s="2">
        <f t="shared" si="7"/>
        <v>0</v>
      </c>
      <c r="CC26" s="2">
        <f t="shared" si="8"/>
        <v>0</v>
      </c>
      <c r="CD26" s="2"/>
      <c r="CE26" s="2">
        <f t="shared" si="9"/>
        <v>0</v>
      </c>
      <c r="CH26" s="34">
        <f t="shared" si="10"/>
        <v>0.33333333333333304</v>
      </c>
    </row>
    <row r="27" spans="1:87" ht="15.75" x14ac:dyDescent="0.25">
      <c r="A27" s="64">
        <v>18</v>
      </c>
      <c r="B27" s="99" t="s">
        <v>102</v>
      </c>
      <c r="C27" s="38"/>
      <c r="D27" s="83" t="s">
        <v>103</v>
      </c>
      <c r="E27" s="36" t="str">
        <f>VLOOKUP(B27,[1]Com!$B$11:$D$44,3,0)</f>
        <v>RAM RATAN</v>
      </c>
      <c r="F27" s="15" t="s">
        <v>68</v>
      </c>
      <c r="G27" s="35"/>
      <c r="H27" s="9"/>
      <c r="I27" s="75" t="s">
        <v>25</v>
      </c>
      <c r="J27" s="75" t="s">
        <v>25</v>
      </c>
      <c r="K27" s="13" t="s">
        <v>24</v>
      </c>
      <c r="L27" s="13" t="s">
        <v>25</v>
      </c>
      <c r="M27" s="13" t="s">
        <v>28</v>
      </c>
      <c r="N27" s="13" t="s">
        <v>28</v>
      </c>
      <c r="O27" s="13" t="s">
        <v>28</v>
      </c>
      <c r="P27" s="13" t="s">
        <v>28</v>
      </c>
      <c r="Q27" s="13" t="s">
        <v>24</v>
      </c>
      <c r="R27" s="13" t="s">
        <v>26</v>
      </c>
      <c r="S27" s="13" t="s">
        <v>26</v>
      </c>
      <c r="T27" s="13" t="s">
        <v>27</v>
      </c>
      <c r="U27" s="13" t="s">
        <v>25</v>
      </c>
      <c r="V27" s="13" t="s">
        <v>25</v>
      </c>
      <c r="W27" s="13" t="s">
        <v>25</v>
      </c>
      <c r="X27" s="39" t="s">
        <v>24</v>
      </c>
      <c r="Y27" s="15" t="s">
        <v>28</v>
      </c>
      <c r="Z27" s="15" t="s">
        <v>28</v>
      </c>
      <c r="AA27" s="15" t="s">
        <v>27</v>
      </c>
      <c r="AB27" s="15" t="s">
        <v>25</v>
      </c>
      <c r="AC27" s="15" t="s">
        <v>25</v>
      </c>
      <c r="AD27" s="15" t="s">
        <v>25</v>
      </c>
      <c r="AE27" s="15" t="s">
        <v>25</v>
      </c>
      <c r="AF27" s="15" t="s">
        <v>25</v>
      </c>
      <c r="AG27" s="13" t="s">
        <v>24</v>
      </c>
      <c r="AH27" s="15" t="s">
        <v>25</v>
      </c>
      <c r="AI27" s="15" t="s">
        <v>25</v>
      </c>
      <c r="AJ27" s="15" t="s">
        <v>25</v>
      </c>
      <c r="AK27" s="15" t="s">
        <v>25</v>
      </c>
      <c r="AL27" s="79" t="s">
        <v>38</v>
      </c>
      <c r="AM27" s="79" t="s">
        <v>25</v>
      </c>
      <c r="AN27" s="15" t="s">
        <v>25</v>
      </c>
      <c r="AO27" s="15" t="s">
        <v>25</v>
      </c>
      <c r="AP27" s="15" t="s">
        <v>25</v>
      </c>
      <c r="AQ27" s="13" t="s">
        <v>25</v>
      </c>
      <c r="AR27" s="39" t="s">
        <v>24</v>
      </c>
      <c r="AS27" s="39" t="s">
        <v>25</v>
      </c>
      <c r="AT27" s="39" t="s">
        <v>26</v>
      </c>
      <c r="AU27" s="13" t="s">
        <v>28</v>
      </c>
      <c r="AV27" s="39" t="s">
        <v>27</v>
      </c>
      <c r="AW27" s="39" t="s">
        <v>25</v>
      </c>
      <c r="AX27" s="13" t="s">
        <v>25</v>
      </c>
      <c r="AY27" s="39" t="s">
        <v>25</v>
      </c>
      <c r="AZ27" s="13" t="s">
        <v>25</v>
      </c>
      <c r="BA27" s="13" t="s">
        <v>24</v>
      </c>
      <c r="BB27" s="13" t="s">
        <v>25</v>
      </c>
      <c r="BC27" s="5">
        <f t="shared" si="11"/>
        <v>20</v>
      </c>
      <c r="BD27" s="5">
        <f t="shared" si="12"/>
        <v>2</v>
      </c>
      <c r="BE27" s="5">
        <f t="shared" si="13"/>
        <v>3</v>
      </c>
      <c r="BF27" s="5">
        <f t="shared" si="14"/>
        <v>0</v>
      </c>
      <c r="BG27" s="5">
        <f t="shared" si="15"/>
        <v>0</v>
      </c>
      <c r="BH27" s="5">
        <f t="shared" si="16"/>
        <v>0</v>
      </c>
      <c r="BI27" s="5">
        <f t="shared" si="17"/>
        <v>0</v>
      </c>
      <c r="BJ27" s="5">
        <f t="shared" si="18"/>
        <v>0</v>
      </c>
      <c r="BK27" s="5">
        <f t="shared" si="19"/>
        <v>0</v>
      </c>
      <c r="BL27" s="10">
        <f t="shared" si="20"/>
        <v>0</v>
      </c>
      <c r="BM27" s="10">
        <f t="shared" si="21"/>
        <v>0</v>
      </c>
      <c r="BN27" s="5">
        <f t="shared" si="22"/>
        <v>4</v>
      </c>
      <c r="BO27" s="5">
        <f t="shared" si="23"/>
        <v>1</v>
      </c>
      <c r="BP27" s="10">
        <f t="shared" si="24"/>
        <v>0</v>
      </c>
      <c r="BQ27" s="5">
        <f t="shared" si="25"/>
        <v>1</v>
      </c>
      <c r="BR27" s="11">
        <f t="shared" si="0"/>
        <v>25</v>
      </c>
      <c r="BS27" s="49">
        <f t="shared" si="1"/>
        <v>4</v>
      </c>
      <c r="BT27" s="12">
        <f t="shared" si="2"/>
        <v>29</v>
      </c>
      <c r="BU27" s="12">
        <f t="shared" si="3"/>
        <v>0</v>
      </c>
      <c r="BV27" s="65">
        <f t="shared" si="4"/>
        <v>0</v>
      </c>
      <c r="BW27" s="52">
        <f t="shared" si="5"/>
        <v>1</v>
      </c>
      <c r="BX27" s="13"/>
      <c r="BY27" s="13"/>
      <c r="BZ27" s="14">
        <f t="shared" si="6"/>
        <v>-29</v>
      </c>
      <c r="CA27" s="2"/>
      <c r="CB27" s="2">
        <f t="shared" si="7"/>
        <v>0</v>
      </c>
      <c r="CC27" s="2">
        <f t="shared" si="8"/>
        <v>0</v>
      </c>
      <c r="CD27" s="2"/>
      <c r="CE27" s="2">
        <f t="shared" si="9"/>
        <v>0</v>
      </c>
      <c r="CH27" s="34">
        <f t="shared" si="10"/>
        <v>0.16666666666666696</v>
      </c>
    </row>
    <row r="28" spans="1:87" ht="15.75" x14ac:dyDescent="0.25">
      <c r="A28" s="64">
        <v>19</v>
      </c>
      <c r="B28" s="99" t="s">
        <v>104</v>
      </c>
      <c r="C28" s="38"/>
      <c r="D28" s="83" t="s">
        <v>29</v>
      </c>
      <c r="E28" s="36" t="str">
        <f>VLOOKUP(B28,[1]Com!$B$11:$D$44,3,0)</f>
        <v>CHETRAM</v>
      </c>
      <c r="F28" s="15" t="s">
        <v>68</v>
      </c>
      <c r="G28" s="35"/>
      <c r="H28" s="9"/>
      <c r="I28" s="13" t="s">
        <v>25</v>
      </c>
      <c r="J28" s="13" t="s">
        <v>25</v>
      </c>
      <c r="K28" s="13" t="s">
        <v>25</v>
      </c>
      <c r="L28" s="13" t="s">
        <v>24</v>
      </c>
      <c r="M28" s="13" t="s">
        <v>25</v>
      </c>
      <c r="N28" s="13" t="s">
        <v>25</v>
      </c>
      <c r="O28" s="13" t="s">
        <v>25</v>
      </c>
      <c r="P28" s="13" t="s">
        <v>25</v>
      </c>
      <c r="Q28" s="13" t="s">
        <v>25</v>
      </c>
      <c r="R28" s="13" t="s">
        <v>24</v>
      </c>
      <c r="S28" s="13" t="s">
        <v>25</v>
      </c>
      <c r="T28" s="13" t="s">
        <v>25</v>
      </c>
      <c r="U28" s="13" t="s">
        <v>25</v>
      </c>
      <c r="V28" s="13" t="s">
        <v>25</v>
      </c>
      <c r="W28" s="13" t="s">
        <v>25</v>
      </c>
      <c r="X28" s="39" t="s">
        <v>25</v>
      </c>
      <c r="Y28" s="13" t="s">
        <v>24</v>
      </c>
      <c r="Z28" s="13" t="s">
        <v>25</v>
      </c>
      <c r="AA28" s="13" t="s">
        <v>25</v>
      </c>
      <c r="AB28" s="13" t="s">
        <v>25</v>
      </c>
      <c r="AC28" s="13" t="s">
        <v>25</v>
      </c>
      <c r="AD28" s="13" t="s">
        <v>25</v>
      </c>
      <c r="AE28" s="13" t="s">
        <v>25</v>
      </c>
      <c r="AF28" s="13" t="s">
        <v>25</v>
      </c>
      <c r="AG28" s="13" t="s">
        <v>24</v>
      </c>
      <c r="AH28" s="13" t="s">
        <v>25</v>
      </c>
      <c r="AI28" s="13" t="s">
        <v>25</v>
      </c>
      <c r="AJ28" s="13" t="s">
        <v>26</v>
      </c>
      <c r="AK28" s="39" t="s">
        <v>26</v>
      </c>
      <c r="AL28" s="39" t="s">
        <v>26</v>
      </c>
      <c r="AM28" s="39" t="s">
        <v>26</v>
      </c>
      <c r="AN28" s="39" t="s">
        <v>25</v>
      </c>
      <c r="AO28" s="39" t="s">
        <v>25</v>
      </c>
      <c r="AP28" s="39" t="s">
        <v>25</v>
      </c>
      <c r="AQ28" s="39" t="s">
        <v>24</v>
      </c>
      <c r="AR28" s="39" t="s">
        <v>25</v>
      </c>
      <c r="AS28" s="39" t="s">
        <v>25</v>
      </c>
      <c r="AT28" s="39" t="s">
        <v>26</v>
      </c>
      <c r="AU28" s="39" t="s">
        <v>25</v>
      </c>
      <c r="AV28" s="39" t="s">
        <v>25</v>
      </c>
      <c r="AW28" s="39" t="s">
        <v>25</v>
      </c>
      <c r="AX28" s="39" t="s">
        <v>26</v>
      </c>
      <c r="AY28" s="39" t="s">
        <v>26</v>
      </c>
      <c r="AZ28" s="13" t="s">
        <v>26</v>
      </c>
      <c r="BA28" s="13" t="s">
        <v>26</v>
      </c>
      <c r="BB28" s="13" t="s">
        <v>26</v>
      </c>
      <c r="BC28" s="5">
        <f t="shared" si="11"/>
        <v>18</v>
      </c>
      <c r="BD28" s="5">
        <f t="shared" si="12"/>
        <v>0</v>
      </c>
      <c r="BE28" s="5">
        <f t="shared" si="13"/>
        <v>0</v>
      </c>
      <c r="BF28" s="5">
        <f t="shared" si="14"/>
        <v>0</v>
      </c>
      <c r="BG28" s="5">
        <f t="shared" si="15"/>
        <v>0</v>
      </c>
      <c r="BH28" s="5">
        <f t="shared" si="16"/>
        <v>0</v>
      </c>
      <c r="BI28" s="5">
        <f t="shared" si="17"/>
        <v>0</v>
      </c>
      <c r="BJ28" s="5">
        <f t="shared" si="18"/>
        <v>0</v>
      </c>
      <c r="BK28" s="5">
        <f t="shared" si="19"/>
        <v>0</v>
      </c>
      <c r="BL28" s="10">
        <f t="shared" si="20"/>
        <v>0</v>
      </c>
      <c r="BM28" s="10">
        <f t="shared" si="21"/>
        <v>0</v>
      </c>
      <c r="BN28" s="5">
        <f t="shared" si="22"/>
        <v>3</v>
      </c>
      <c r="BO28" s="5">
        <f t="shared" si="23"/>
        <v>10</v>
      </c>
      <c r="BP28" s="10">
        <f t="shared" si="24"/>
        <v>0</v>
      </c>
      <c r="BQ28" s="5">
        <f t="shared" si="25"/>
        <v>0</v>
      </c>
      <c r="BR28" s="11">
        <f t="shared" si="0"/>
        <v>18</v>
      </c>
      <c r="BS28" s="49">
        <f t="shared" si="1"/>
        <v>3</v>
      </c>
      <c r="BT28" s="12">
        <f t="shared" si="2"/>
        <v>21</v>
      </c>
      <c r="BU28" s="12">
        <f t="shared" si="3"/>
        <v>0</v>
      </c>
      <c r="BV28" s="65">
        <f t="shared" si="4"/>
        <v>0</v>
      </c>
      <c r="BW28" s="52">
        <f t="shared" si="5"/>
        <v>0</v>
      </c>
      <c r="BX28" s="13"/>
      <c r="BY28" s="13"/>
      <c r="BZ28" s="14">
        <f t="shared" si="6"/>
        <v>-21</v>
      </c>
      <c r="CA28" s="2"/>
      <c r="CB28" s="2">
        <f t="shared" si="7"/>
        <v>0</v>
      </c>
      <c r="CC28" s="2">
        <f t="shared" si="8"/>
        <v>0</v>
      </c>
      <c r="CD28" s="2"/>
      <c r="CE28" s="2">
        <f t="shared" si="9"/>
        <v>0</v>
      </c>
      <c r="CH28" s="34">
        <f t="shared" si="10"/>
        <v>0</v>
      </c>
    </row>
    <row r="29" spans="1:87" x14ac:dyDescent="0.25">
      <c r="A29" s="64">
        <v>20</v>
      </c>
      <c r="B29" s="37" t="s">
        <v>111</v>
      </c>
      <c r="C29" s="37"/>
      <c r="D29" s="85" t="s">
        <v>110</v>
      </c>
      <c r="E29" s="36" t="str">
        <f>VLOOKUP(B29,[1]Com!$B$11:$D$44,3,0)</f>
        <v>RAM RAJ</v>
      </c>
      <c r="F29" s="15" t="s">
        <v>68</v>
      </c>
      <c r="G29" s="35"/>
      <c r="H29" s="9"/>
      <c r="I29" s="13" t="s">
        <v>25</v>
      </c>
      <c r="J29" s="13" t="s">
        <v>25</v>
      </c>
      <c r="K29" s="13" t="s">
        <v>25</v>
      </c>
      <c r="L29" s="13" t="s">
        <v>25</v>
      </c>
      <c r="M29" s="13" t="s">
        <v>24</v>
      </c>
      <c r="N29" s="13" t="s">
        <v>25</v>
      </c>
      <c r="O29" s="13" t="s">
        <v>25</v>
      </c>
      <c r="P29" s="13" t="s">
        <v>25</v>
      </c>
      <c r="Q29" s="13" t="s">
        <v>25</v>
      </c>
      <c r="R29" s="13" t="s">
        <v>25</v>
      </c>
      <c r="S29" s="13" t="s">
        <v>24</v>
      </c>
      <c r="T29" s="13" t="s">
        <v>25</v>
      </c>
      <c r="U29" s="13" t="s">
        <v>25</v>
      </c>
      <c r="V29" s="13" t="s">
        <v>25</v>
      </c>
      <c r="W29" s="13" t="s">
        <v>27</v>
      </c>
      <c r="X29" s="80" t="s">
        <v>27</v>
      </c>
      <c r="Y29" s="13" t="s">
        <v>27</v>
      </c>
      <c r="Z29" s="13" t="s">
        <v>24</v>
      </c>
      <c r="AA29" s="13" t="s">
        <v>25</v>
      </c>
      <c r="AB29" s="13" t="s">
        <v>25</v>
      </c>
      <c r="AC29" s="13" t="s">
        <v>25</v>
      </c>
      <c r="AD29" s="13" t="s">
        <v>25</v>
      </c>
      <c r="AE29" s="13" t="s">
        <v>25</v>
      </c>
      <c r="AF29" s="13" t="s">
        <v>25</v>
      </c>
      <c r="AG29" s="13" t="s">
        <v>25</v>
      </c>
      <c r="AH29" s="13" t="s">
        <v>24</v>
      </c>
      <c r="AI29" s="13" t="s">
        <v>25</v>
      </c>
      <c r="AJ29" s="13" t="s">
        <v>25</v>
      </c>
      <c r="AK29" s="39" t="s">
        <v>25</v>
      </c>
      <c r="AL29" s="39" t="s">
        <v>25</v>
      </c>
      <c r="AM29" s="39" t="s">
        <v>25</v>
      </c>
      <c r="AN29" s="39" t="s">
        <v>24</v>
      </c>
      <c r="AO29" s="39" t="s">
        <v>25</v>
      </c>
      <c r="AP29" s="39" t="s">
        <v>25</v>
      </c>
      <c r="AQ29" s="39" t="s">
        <v>27</v>
      </c>
      <c r="AR29" s="39" t="s">
        <v>25</v>
      </c>
      <c r="AS29" s="39" t="s">
        <v>25</v>
      </c>
      <c r="AT29" s="39" t="s">
        <v>25</v>
      </c>
      <c r="AU29" s="39" t="s">
        <v>24</v>
      </c>
      <c r="AV29" s="39" t="s">
        <v>25</v>
      </c>
      <c r="AW29" s="39" t="s">
        <v>25</v>
      </c>
      <c r="AX29" s="39" t="s">
        <v>25</v>
      </c>
      <c r="AY29" s="39" t="s">
        <v>27</v>
      </c>
      <c r="AZ29" s="13" t="s">
        <v>26</v>
      </c>
      <c r="BA29" s="13" t="s">
        <v>27</v>
      </c>
      <c r="BB29" s="13" t="s">
        <v>24</v>
      </c>
      <c r="BC29" s="5">
        <f t="shared" si="11"/>
        <v>20</v>
      </c>
      <c r="BD29" s="5">
        <f t="shared" si="12"/>
        <v>5</v>
      </c>
      <c r="BE29" s="5">
        <f t="shared" si="13"/>
        <v>0</v>
      </c>
      <c r="BF29" s="5">
        <f t="shared" si="14"/>
        <v>0</v>
      </c>
      <c r="BG29" s="5">
        <f t="shared" si="15"/>
        <v>0</v>
      </c>
      <c r="BH29" s="5">
        <f t="shared" si="16"/>
        <v>0</v>
      </c>
      <c r="BI29" s="5">
        <f t="shared" si="17"/>
        <v>0</v>
      </c>
      <c r="BJ29" s="5">
        <f t="shared" si="18"/>
        <v>0</v>
      </c>
      <c r="BK29" s="5">
        <f t="shared" si="19"/>
        <v>0</v>
      </c>
      <c r="BL29" s="10">
        <f t="shared" si="20"/>
        <v>0</v>
      </c>
      <c r="BM29" s="10">
        <f t="shared" si="21"/>
        <v>0</v>
      </c>
      <c r="BN29" s="5">
        <f t="shared" si="22"/>
        <v>5</v>
      </c>
      <c r="BO29" s="5">
        <f t="shared" si="23"/>
        <v>1</v>
      </c>
      <c r="BP29" s="10">
        <f t="shared" si="24"/>
        <v>0</v>
      </c>
      <c r="BQ29" s="5">
        <f t="shared" si="25"/>
        <v>0</v>
      </c>
      <c r="BR29" s="11">
        <f t="shared" ref="BR29:BR43" si="26">SUM(BC29:BK29)+BP29</f>
        <v>25</v>
      </c>
      <c r="BS29" s="49">
        <f t="shared" ref="BS29:BS43" si="27">BT29-BR29</f>
        <v>5</v>
      </c>
      <c r="BT29" s="12">
        <f t="shared" ref="BT29:BT40" si="28">BR29+BL29+BM29+BN29</f>
        <v>30</v>
      </c>
      <c r="BU29" s="12">
        <f t="shared" ref="BU29:BU40" si="29">BH29+BI29+BJ29+BK29+BL29</f>
        <v>0</v>
      </c>
      <c r="BV29" s="65">
        <f t="shared" ref="BV29:BV39" si="30">BM29</f>
        <v>0</v>
      </c>
      <c r="BW29" s="52">
        <f t="shared" ref="BW29:BW40" si="31">BQ29+BP29</f>
        <v>0</v>
      </c>
      <c r="BX29" s="13"/>
      <c r="BY29" s="13"/>
      <c r="BZ29" s="14">
        <f t="shared" ref="BZ29:BZ40" si="32">BY29-BT29</f>
        <v>-30</v>
      </c>
      <c r="CA29" s="2"/>
      <c r="CB29" s="2">
        <f t="shared" ref="CB29:CB40" si="33">(BU29+BV29*2)*8</f>
        <v>0</v>
      </c>
      <c r="CC29" s="2">
        <f t="shared" ref="CC29:CC40" si="34">CB29*CA29</f>
        <v>0</v>
      </c>
      <c r="CD29" s="2"/>
      <c r="CE29" s="2">
        <f t="shared" ref="CE29:CE40" si="35">CD29-CC29</f>
        <v>0</v>
      </c>
      <c r="CH29" s="34">
        <f t="shared" ref="CH29:CH43" si="36">(BR29/6)-BS29</f>
        <v>-0.83333333333333304</v>
      </c>
    </row>
    <row r="30" spans="1:87" x14ac:dyDescent="0.25">
      <c r="A30" s="64">
        <v>21</v>
      </c>
      <c r="B30" s="37" t="s">
        <v>116</v>
      </c>
      <c r="C30" s="37"/>
      <c r="D30" s="85" t="s">
        <v>117</v>
      </c>
      <c r="E30" s="36" t="str">
        <f>VLOOKUP(B30,[1]Com!$B$11:$D$44,3,0)</f>
        <v>NATHUNI BAITHA</v>
      </c>
      <c r="F30" s="15" t="s">
        <v>68</v>
      </c>
      <c r="G30" s="35"/>
      <c r="H30" s="9"/>
      <c r="I30" s="13" t="s">
        <v>28</v>
      </c>
      <c r="J30" s="13" t="s">
        <v>26</v>
      </c>
      <c r="K30" s="13" t="s">
        <v>26</v>
      </c>
      <c r="L30" s="13" t="s">
        <v>26</v>
      </c>
      <c r="M30" s="13" t="s">
        <v>25</v>
      </c>
      <c r="N30" s="13" t="s">
        <v>25</v>
      </c>
      <c r="O30" s="13" t="s">
        <v>25</v>
      </c>
      <c r="P30" s="13" t="s">
        <v>27</v>
      </c>
      <c r="Q30" s="13" t="s">
        <v>27</v>
      </c>
      <c r="R30" s="13" t="s">
        <v>27</v>
      </c>
      <c r="S30" s="13" t="s">
        <v>24</v>
      </c>
      <c r="T30" s="13" t="s">
        <v>27</v>
      </c>
      <c r="U30" s="13" t="s">
        <v>27</v>
      </c>
      <c r="V30" s="13" t="s">
        <v>25</v>
      </c>
      <c r="W30" s="13" t="s">
        <v>26</v>
      </c>
      <c r="X30" s="13" t="s">
        <v>26</v>
      </c>
      <c r="Y30" s="13" t="s">
        <v>26</v>
      </c>
      <c r="Z30" s="13" t="s">
        <v>26</v>
      </c>
      <c r="AA30" s="13" t="s">
        <v>26</v>
      </c>
      <c r="AB30" s="13" t="s">
        <v>26</v>
      </c>
      <c r="AC30" s="13" t="s">
        <v>26</v>
      </c>
      <c r="AD30" s="13" t="s">
        <v>26</v>
      </c>
      <c r="AE30" s="13" t="s">
        <v>26</v>
      </c>
      <c r="AF30" s="13" t="s">
        <v>27</v>
      </c>
      <c r="AG30" s="13" t="s">
        <v>25</v>
      </c>
      <c r="AH30" s="13" t="s">
        <v>28</v>
      </c>
      <c r="AI30" s="13" t="s">
        <v>28</v>
      </c>
      <c r="AJ30" s="13" t="s">
        <v>28</v>
      </c>
      <c r="AK30" s="13" t="s">
        <v>28</v>
      </c>
      <c r="AL30" s="13" t="s">
        <v>24</v>
      </c>
      <c r="AM30" s="39" t="s">
        <v>25</v>
      </c>
      <c r="AN30" s="13" t="s">
        <v>27</v>
      </c>
      <c r="AO30" s="13" t="s">
        <v>25</v>
      </c>
      <c r="AP30" s="13" t="s">
        <v>25</v>
      </c>
      <c r="AQ30" s="13" t="s">
        <v>25</v>
      </c>
      <c r="AR30" s="13" t="s">
        <v>25</v>
      </c>
      <c r="AS30" s="13" t="s">
        <v>24</v>
      </c>
      <c r="AT30" s="13" t="s">
        <v>25</v>
      </c>
      <c r="AU30" s="13" t="s">
        <v>25</v>
      </c>
      <c r="AV30" s="13" t="s">
        <v>25</v>
      </c>
      <c r="AW30" s="39" t="s">
        <v>25</v>
      </c>
      <c r="AX30" s="39" t="s">
        <v>25</v>
      </c>
      <c r="AY30" s="39" t="s">
        <v>25</v>
      </c>
      <c r="AZ30" s="13" t="s">
        <v>24</v>
      </c>
      <c r="BA30" s="13" t="s">
        <v>25</v>
      </c>
      <c r="BB30" s="13" t="s">
        <v>25</v>
      </c>
      <c r="BC30" s="5">
        <f t="shared" si="11"/>
        <v>14</v>
      </c>
      <c r="BD30" s="5">
        <f t="shared" si="12"/>
        <v>2</v>
      </c>
      <c r="BE30" s="5">
        <f t="shared" si="13"/>
        <v>4</v>
      </c>
      <c r="BF30" s="5">
        <f t="shared" si="14"/>
        <v>0</v>
      </c>
      <c r="BG30" s="5">
        <f t="shared" si="15"/>
        <v>0</v>
      </c>
      <c r="BH30" s="5">
        <f t="shared" si="16"/>
        <v>0</v>
      </c>
      <c r="BI30" s="5">
        <f t="shared" si="17"/>
        <v>0</v>
      </c>
      <c r="BJ30" s="5">
        <f t="shared" si="18"/>
        <v>0</v>
      </c>
      <c r="BK30" s="5">
        <f t="shared" si="19"/>
        <v>0</v>
      </c>
      <c r="BL30" s="10">
        <f t="shared" si="20"/>
        <v>0</v>
      </c>
      <c r="BM30" s="10">
        <f t="shared" si="21"/>
        <v>0</v>
      </c>
      <c r="BN30" s="5">
        <f t="shared" si="22"/>
        <v>3</v>
      </c>
      <c r="BO30" s="5">
        <f t="shared" si="23"/>
        <v>8</v>
      </c>
      <c r="BP30" s="10">
        <f t="shared" si="24"/>
        <v>0</v>
      </c>
      <c r="BQ30" s="5">
        <f t="shared" si="25"/>
        <v>0</v>
      </c>
      <c r="BR30" s="11">
        <f t="shared" si="26"/>
        <v>20</v>
      </c>
      <c r="BS30" s="49">
        <f t="shared" si="27"/>
        <v>3</v>
      </c>
      <c r="BT30" s="12">
        <f t="shared" si="28"/>
        <v>23</v>
      </c>
      <c r="BU30" s="12">
        <f t="shared" si="29"/>
        <v>0</v>
      </c>
      <c r="BV30" s="65">
        <f t="shared" si="30"/>
        <v>0</v>
      </c>
      <c r="BW30" s="52">
        <f t="shared" si="31"/>
        <v>0</v>
      </c>
      <c r="BX30" s="13"/>
      <c r="BY30" s="13"/>
      <c r="BZ30" s="14">
        <f t="shared" si="32"/>
        <v>-23</v>
      </c>
      <c r="CA30" s="2"/>
      <c r="CB30" s="2">
        <f t="shared" si="33"/>
        <v>0</v>
      </c>
      <c r="CC30" s="2">
        <f t="shared" si="34"/>
        <v>0</v>
      </c>
      <c r="CD30" s="2"/>
      <c r="CE30" s="2">
        <f t="shared" si="35"/>
        <v>0</v>
      </c>
      <c r="CH30" s="34">
        <f t="shared" si="36"/>
        <v>0.33333333333333348</v>
      </c>
    </row>
    <row r="31" spans="1:87" x14ac:dyDescent="0.25">
      <c r="A31" s="64">
        <v>22</v>
      </c>
      <c r="B31" s="37" t="s">
        <v>119</v>
      </c>
      <c r="C31" s="37"/>
      <c r="D31" s="86" t="s">
        <v>118</v>
      </c>
      <c r="E31" s="36" t="str">
        <f>VLOOKUP(B31,[1]Com!$B$11:$D$44,3,0)</f>
        <v>ANIL MANDAL</v>
      </c>
      <c r="F31" s="15" t="s">
        <v>68</v>
      </c>
      <c r="G31" s="15"/>
      <c r="H31" s="15"/>
      <c r="I31" s="13" t="s">
        <v>24</v>
      </c>
      <c r="J31" s="13" t="s">
        <v>27</v>
      </c>
      <c r="K31" s="13" t="s">
        <v>25</v>
      </c>
      <c r="L31" s="13" t="s">
        <v>25</v>
      </c>
      <c r="M31" s="13" t="s">
        <v>25</v>
      </c>
      <c r="N31" s="13" t="s">
        <v>26</v>
      </c>
      <c r="O31" s="13" t="s">
        <v>25</v>
      </c>
      <c r="P31" s="13" t="s">
        <v>25</v>
      </c>
      <c r="Q31" s="13" t="s">
        <v>25</v>
      </c>
      <c r="R31" s="13" t="s">
        <v>25</v>
      </c>
      <c r="S31" s="13" t="s">
        <v>25</v>
      </c>
      <c r="T31" s="13" t="s">
        <v>24</v>
      </c>
      <c r="U31" s="13" t="s">
        <v>26</v>
      </c>
      <c r="V31" s="13" t="s">
        <v>25</v>
      </c>
      <c r="W31" s="13" t="s">
        <v>25</v>
      </c>
      <c r="X31" s="13" t="s">
        <v>25</v>
      </c>
      <c r="Y31" s="13" t="s">
        <v>25</v>
      </c>
      <c r="Z31" s="13" t="s">
        <v>25</v>
      </c>
      <c r="AA31" s="13" t="s">
        <v>24</v>
      </c>
      <c r="AB31" s="13" t="s">
        <v>25</v>
      </c>
      <c r="AC31" s="13" t="s">
        <v>25</v>
      </c>
      <c r="AD31" s="13" t="s">
        <v>25</v>
      </c>
      <c r="AE31" s="13" t="s">
        <v>25</v>
      </c>
      <c r="AF31" s="13" t="s">
        <v>25</v>
      </c>
      <c r="AG31" s="13" t="s">
        <v>25</v>
      </c>
      <c r="AH31" s="13" t="s">
        <v>25</v>
      </c>
      <c r="AI31" s="13" t="s">
        <v>24</v>
      </c>
      <c r="AJ31" s="13" t="s">
        <v>25</v>
      </c>
      <c r="AK31" s="13" t="s">
        <v>25</v>
      </c>
      <c r="AL31" s="13" t="s">
        <v>25</v>
      </c>
      <c r="AM31" s="39" t="s">
        <v>27</v>
      </c>
      <c r="AN31" s="13" t="s">
        <v>25</v>
      </c>
      <c r="AO31" s="13" t="s">
        <v>25</v>
      </c>
      <c r="AP31" s="13" t="s">
        <v>24</v>
      </c>
      <c r="AQ31" s="13" t="s">
        <v>25</v>
      </c>
      <c r="AR31" s="13" t="s">
        <v>25</v>
      </c>
      <c r="AS31" s="13" t="s">
        <v>25</v>
      </c>
      <c r="AT31" s="13" t="s">
        <v>25</v>
      </c>
      <c r="AU31" s="13" t="s">
        <v>25</v>
      </c>
      <c r="AV31" s="13" t="s">
        <v>24</v>
      </c>
      <c r="AW31" s="13" t="s">
        <v>27</v>
      </c>
      <c r="AX31" s="13" t="s">
        <v>25</v>
      </c>
      <c r="AY31" s="39" t="s">
        <v>25</v>
      </c>
      <c r="AZ31" s="13" t="s">
        <v>27</v>
      </c>
      <c r="BA31" s="13" t="s">
        <v>27</v>
      </c>
      <c r="BB31" s="13" t="s">
        <v>25</v>
      </c>
      <c r="BC31" s="5">
        <f t="shared" si="11"/>
        <v>23</v>
      </c>
      <c r="BD31" s="5">
        <f t="shared" si="12"/>
        <v>4</v>
      </c>
      <c r="BE31" s="5">
        <f t="shared" si="13"/>
        <v>0</v>
      </c>
      <c r="BF31" s="5">
        <f t="shared" si="14"/>
        <v>0</v>
      </c>
      <c r="BG31" s="5">
        <f t="shared" si="15"/>
        <v>0</v>
      </c>
      <c r="BH31" s="5">
        <f t="shared" si="16"/>
        <v>0</v>
      </c>
      <c r="BI31" s="5">
        <f t="shared" si="17"/>
        <v>0</v>
      </c>
      <c r="BJ31" s="5">
        <f t="shared" si="18"/>
        <v>0</v>
      </c>
      <c r="BK31" s="5">
        <f t="shared" si="19"/>
        <v>0</v>
      </c>
      <c r="BL31" s="10">
        <f t="shared" si="20"/>
        <v>0</v>
      </c>
      <c r="BM31" s="10">
        <f t="shared" si="21"/>
        <v>0</v>
      </c>
      <c r="BN31" s="5">
        <f t="shared" si="22"/>
        <v>4</v>
      </c>
      <c r="BO31" s="5">
        <f t="shared" si="23"/>
        <v>0</v>
      </c>
      <c r="BP31" s="10">
        <f t="shared" si="24"/>
        <v>0</v>
      </c>
      <c r="BQ31" s="5">
        <f t="shared" si="25"/>
        <v>0</v>
      </c>
      <c r="BR31" s="11">
        <f t="shared" si="26"/>
        <v>27</v>
      </c>
      <c r="BS31" s="49">
        <f t="shared" si="27"/>
        <v>4</v>
      </c>
      <c r="BT31" s="12">
        <f t="shared" si="28"/>
        <v>31</v>
      </c>
      <c r="BU31" s="12">
        <f t="shared" si="29"/>
        <v>0</v>
      </c>
      <c r="BV31" s="65">
        <f t="shared" si="30"/>
        <v>0</v>
      </c>
      <c r="BW31" s="52">
        <f t="shared" si="31"/>
        <v>0</v>
      </c>
      <c r="BX31" s="13"/>
      <c r="BY31" s="13"/>
      <c r="BZ31" s="14">
        <f t="shared" si="32"/>
        <v>-31</v>
      </c>
      <c r="CA31" s="2"/>
      <c r="CB31" s="2">
        <f t="shared" si="33"/>
        <v>0</v>
      </c>
      <c r="CC31" s="2">
        <f t="shared" si="34"/>
        <v>0</v>
      </c>
      <c r="CD31" s="2"/>
      <c r="CE31" s="2">
        <f t="shared" si="35"/>
        <v>0</v>
      </c>
      <c r="CH31" s="34">
        <f t="shared" si="36"/>
        <v>0.5</v>
      </c>
    </row>
    <row r="32" spans="1:87" x14ac:dyDescent="0.25">
      <c r="A32" s="64">
        <v>23</v>
      </c>
      <c r="B32" s="37" t="s">
        <v>120</v>
      </c>
      <c r="C32" s="37"/>
      <c r="D32" s="85" t="s">
        <v>105</v>
      </c>
      <c r="E32" s="36" t="str">
        <f>VLOOKUP(B32,[1]Com!$B$11:$D$44,3,0)</f>
        <v>SUDHIR MANDAL</v>
      </c>
      <c r="F32" s="15" t="s">
        <v>68</v>
      </c>
      <c r="G32" s="35"/>
      <c r="H32" s="9"/>
      <c r="I32" s="13" t="s">
        <v>27</v>
      </c>
      <c r="J32" s="13" t="s">
        <v>24</v>
      </c>
      <c r="K32" s="13" t="s">
        <v>28</v>
      </c>
      <c r="L32" s="13" t="s">
        <v>28</v>
      </c>
      <c r="M32" s="13" t="s">
        <v>28</v>
      </c>
      <c r="N32" s="13" t="s">
        <v>28</v>
      </c>
      <c r="O32" s="13" t="s">
        <v>28</v>
      </c>
      <c r="P32" s="13" t="s">
        <v>24</v>
      </c>
      <c r="Q32" s="13" t="s">
        <v>25</v>
      </c>
      <c r="R32" s="13" t="s">
        <v>28</v>
      </c>
      <c r="S32" s="13" t="s">
        <v>28</v>
      </c>
      <c r="T32" s="13" t="s">
        <v>28</v>
      </c>
      <c r="U32" s="13" t="s">
        <v>28</v>
      </c>
      <c r="V32" s="13" t="s">
        <v>28</v>
      </c>
      <c r="W32" s="13" t="s">
        <v>24</v>
      </c>
      <c r="X32" s="13" t="s">
        <v>26</v>
      </c>
      <c r="Y32" s="13" t="s">
        <v>26</v>
      </c>
      <c r="Z32" s="13" t="s">
        <v>26</v>
      </c>
      <c r="AA32" s="13" t="s">
        <v>26</v>
      </c>
      <c r="AB32" s="13" t="s">
        <v>26</v>
      </c>
      <c r="AC32" s="13" t="s">
        <v>26</v>
      </c>
      <c r="AD32" s="13" t="s">
        <v>26</v>
      </c>
      <c r="AE32" s="13" t="s">
        <v>27</v>
      </c>
      <c r="AF32" s="13" t="s">
        <v>27</v>
      </c>
      <c r="AG32" s="13" t="s">
        <v>27</v>
      </c>
      <c r="AH32" s="13" t="s">
        <v>27</v>
      </c>
      <c r="AI32" s="13" t="s">
        <v>27</v>
      </c>
      <c r="AJ32" s="13" t="s">
        <v>27</v>
      </c>
      <c r="AK32" s="13" t="s">
        <v>24</v>
      </c>
      <c r="AL32" s="13" t="s">
        <v>38</v>
      </c>
      <c r="AM32" s="13" t="s">
        <v>28</v>
      </c>
      <c r="AN32" s="13" t="s">
        <v>28</v>
      </c>
      <c r="AO32" s="39" t="s">
        <v>28</v>
      </c>
      <c r="AP32" s="13" t="s">
        <v>28</v>
      </c>
      <c r="AQ32" s="13" t="s">
        <v>28</v>
      </c>
      <c r="AR32" s="13" t="s">
        <v>24</v>
      </c>
      <c r="AS32" s="13" t="s">
        <v>27</v>
      </c>
      <c r="AT32" s="13" t="s">
        <v>27</v>
      </c>
      <c r="AU32" s="13" t="s">
        <v>27</v>
      </c>
      <c r="AV32" s="13" t="s">
        <v>27</v>
      </c>
      <c r="AW32" s="13" t="s">
        <v>27</v>
      </c>
      <c r="AX32" s="13" t="s">
        <v>27</v>
      </c>
      <c r="AY32" s="13" t="s">
        <v>24</v>
      </c>
      <c r="AZ32" s="13" t="s">
        <v>27</v>
      </c>
      <c r="BA32" s="13" t="s">
        <v>27</v>
      </c>
      <c r="BB32" s="13" t="s">
        <v>28</v>
      </c>
      <c r="BC32" s="5">
        <f t="shared" si="11"/>
        <v>0</v>
      </c>
      <c r="BD32" s="5">
        <f t="shared" si="12"/>
        <v>14</v>
      </c>
      <c r="BE32" s="5">
        <f t="shared" si="13"/>
        <v>6</v>
      </c>
      <c r="BF32" s="5">
        <f t="shared" si="14"/>
        <v>0</v>
      </c>
      <c r="BG32" s="5">
        <f t="shared" si="15"/>
        <v>0</v>
      </c>
      <c r="BH32" s="5">
        <f t="shared" si="16"/>
        <v>0</v>
      </c>
      <c r="BI32" s="5">
        <f t="shared" si="17"/>
        <v>0</v>
      </c>
      <c r="BJ32" s="5">
        <f t="shared" si="18"/>
        <v>0</v>
      </c>
      <c r="BK32" s="5">
        <f t="shared" si="19"/>
        <v>0</v>
      </c>
      <c r="BL32" s="10">
        <f t="shared" si="20"/>
        <v>0</v>
      </c>
      <c r="BM32" s="10">
        <f t="shared" si="21"/>
        <v>0</v>
      </c>
      <c r="BN32" s="5">
        <f t="shared" si="22"/>
        <v>3</v>
      </c>
      <c r="BO32" s="5">
        <f t="shared" si="23"/>
        <v>7</v>
      </c>
      <c r="BP32" s="10">
        <f t="shared" si="24"/>
        <v>0</v>
      </c>
      <c r="BQ32" s="5">
        <f t="shared" si="25"/>
        <v>1</v>
      </c>
      <c r="BR32" s="11">
        <f t="shared" si="26"/>
        <v>20</v>
      </c>
      <c r="BS32" s="49">
        <f t="shared" si="27"/>
        <v>3</v>
      </c>
      <c r="BT32" s="12">
        <f t="shared" si="28"/>
        <v>23</v>
      </c>
      <c r="BU32" s="12">
        <f t="shared" si="29"/>
        <v>0</v>
      </c>
      <c r="BV32" s="65">
        <f t="shared" si="30"/>
        <v>0</v>
      </c>
      <c r="BW32" s="52">
        <f t="shared" si="31"/>
        <v>1</v>
      </c>
      <c r="BX32" s="13"/>
      <c r="BY32" s="13"/>
      <c r="BZ32" s="14">
        <f t="shared" si="32"/>
        <v>-23</v>
      </c>
      <c r="CA32" s="2"/>
      <c r="CB32" s="2">
        <f t="shared" si="33"/>
        <v>0</v>
      </c>
      <c r="CC32" s="2">
        <f t="shared" si="34"/>
        <v>0</v>
      </c>
      <c r="CD32" s="2"/>
      <c r="CE32" s="2">
        <f t="shared" si="35"/>
        <v>0</v>
      </c>
      <c r="CH32" s="34">
        <f t="shared" si="36"/>
        <v>0.33333333333333348</v>
      </c>
    </row>
    <row r="33" spans="1:86" x14ac:dyDescent="0.25">
      <c r="A33" s="64">
        <v>24</v>
      </c>
      <c r="B33" s="15" t="s">
        <v>115</v>
      </c>
      <c r="C33" s="15"/>
      <c r="D33" s="86" t="s">
        <v>29</v>
      </c>
      <c r="E33" s="36" t="str">
        <f>VLOOKUP(B33,[1]Com!$B$11:$D$44,3,0)</f>
        <v>RAJ KUMAR</v>
      </c>
      <c r="F33" s="15" t="s">
        <v>68</v>
      </c>
      <c r="G33" s="15"/>
      <c r="H33" s="15"/>
      <c r="I33" s="13" t="s">
        <v>24</v>
      </c>
      <c r="J33" s="13" t="s">
        <v>25</v>
      </c>
      <c r="K33" s="13" t="s">
        <v>25</v>
      </c>
      <c r="L33" s="13" t="s">
        <v>25</v>
      </c>
      <c r="M33" s="13" t="s">
        <v>25</v>
      </c>
      <c r="N33" s="13" t="s">
        <v>26</v>
      </c>
      <c r="O33" s="13" t="s">
        <v>24</v>
      </c>
      <c r="P33" s="13" t="s">
        <v>28</v>
      </c>
      <c r="Q33" s="13" t="s">
        <v>28</v>
      </c>
      <c r="R33" s="13" t="s">
        <v>28</v>
      </c>
      <c r="S33" s="13" t="s">
        <v>28</v>
      </c>
      <c r="T33" s="13" t="s">
        <v>28</v>
      </c>
      <c r="U33" s="13" t="s">
        <v>28</v>
      </c>
      <c r="V33" s="13" t="s">
        <v>24</v>
      </c>
      <c r="W33" s="19" t="s">
        <v>28</v>
      </c>
      <c r="X33" s="19" t="s">
        <v>28</v>
      </c>
      <c r="Y33" s="19" t="s">
        <v>26</v>
      </c>
      <c r="Z33" s="19" t="s">
        <v>25</v>
      </c>
      <c r="AA33" s="19" t="s">
        <v>25</v>
      </c>
      <c r="AB33" s="19" t="s">
        <v>25</v>
      </c>
      <c r="AC33" s="19" t="s">
        <v>25</v>
      </c>
      <c r="AD33" s="19" t="s">
        <v>25</v>
      </c>
      <c r="AE33" s="19" t="s">
        <v>25</v>
      </c>
      <c r="AF33" s="13" t="s">
        <v>25</v>
      </c>
      <c r="AG33" s="13" t="s">
        <v>24</v>
      </c>
      <c r="AH33" s="13" t="s">
        <v>25</v>
      </c>
      <c r="AI33" s="13" t="s">
        <v>25</v>
      </c>
      <c r="AJ33" s="13" t="s">
        <v>25</v>
      </c>
      <c r="AK33" s="72" t="s">
        <v>26</v>
      </c>
      <c r="AL33" s="13" t="s">
        <v>38</v>
      </c>
      <c r="AM33" s="39" t="s">
        <v>26</v>
      </c>
      <c r="AN33" s="13" t="s">
        <v>28</v>
      </c>
      <c r="AO33" s="13" t="s">
        <v>24</v>
      </c>
      <c r="AP33" s="13" t="s">
        <v>28</v>
      </c>
      <c r="AQ33" s="13" t="s">
        <v>28</v>
      </c>
      <c r="AR33" s="13" t="s">
        <v>26</v>
      </c>
      <c r="AS33" s="13" t="s">
        <v>25</v>
      </c>
      <c r="AT33" s="13" t="s">
        <v>26</v>
      </c>
      <c r="AU33" s="13" t="s">
        <v>25</v>
      </c>
      <c r="AV33" s="13" t="s">
        <v>25</v>
      </c>
      <c r="AW33" s="13" t="s">
        <v>25</v>
      </c>
      <c r="AX33" s="13" t="s">
        <v>25</v>
      </c>
      <c r="AY33" s="13" t="s">
        <v>25</v>
      </c>
      <c r="AZ33" s="13" t="s">
        <v>25</v>
      </c>
      <c r="BA33" s="13" t="s">
        <v>24</v>
      </c>
      <c r="BB33" s="13" t="s">
        <v>26</v>
      </c>
      <c r="BC33" s="5">
        <f t="shared" si="11"/>
        <v>17</v>
      </c>
      <c r="BD33" s="5">
        <f t="shared" si="12"/>
        <v>0</v>
      </c>
      <c r="BE33" s="5">
        <f t="shared" si="13"/>
        <v>4</v>
      </c>
      <c r="BF33" s="5">
        <f t="shared" si="14"/>
        <v>0</v>
      </c>
      <c r="BG33" s="5">
        <f t="shared" si="15"/>
        <v>0</v>
      </c>
      <c r="BH33" s="5">
        <f t="shared" si="16"/>
        <v>0</v>
      </c>
      <c r="BI33" s="5">
        <f t="shared" si="17"/>
        <v>0</v>
      </c>
      <c r="BJ33" s="5">
        <f t="shared" si="18"/>
        <v>0</v>
      </c>
      <c r="BK33" s="5">
        <f t="shared" si="19"/>
        <v>0</v>
      </c>
      <c r="BL33" s="10">
        <f t="shared" si="20"/>
        <v>0</v>
      </c>
      <c r="BM33" s="10">
        <f t="shared" si="21"/>
        <v>0</v>
      </c>
      <c r="BN33" s="5">
        <f t="shared" si="22"/>
        <v>3</v>
      </c>
      <c r="BO33" s="5">
        <f t="shared" si="23"/>
        <v>6</v>
      </c>
      <c r="BP33" s="10">
        <f t="shared" si="24"/>
        <v>0</v>
      </c>
      <c r="BQ33" s="5">
        <f t="shared" si="25"/>
        <v>1</v>
      </c>
      <c r="BR33" s="11">
        <f t="shared" si="26"/>
        <v>21</v>
      </c>
      <c r="BS33" s="49">
        <f t="shared" si="27"/>
        <v>3</v>
      </c>
      <c r="BT33" s="12">
        <f t="shared" si="28"/>
        <v>24</v>
      </c>
      <c r="BU33" s="12">
        <f t="shared" si="29"/>
        <v>0</v>
      </c>
      <c r="BV33" s="65">
        <f t="shared" si="30"/>
        <v>0</v>
      </c>
      <c r="BW33" s="52">
        <f t="shared" si="31"/>
        <v>1</v>
      </c>
      <c r="BX33" s="13"/>
      <c r="BY33" s="13"/>
      <c r="BZ33" s="14">
        <f t="shared" si="32"/>
        <v>-24</v>
      </c>
      <c r="CA33" s="2"/>
      <c r="CB33" s="2">
        <f t="shared" si="33"/>
        <v>0</v>
      </c>
      <c r="CC33" s="2">
        <f t="shared" si="34"/>
        <v>0</v>
      </c>
      <c r="CD33" s="2"/>
      <c r="CE33" s="2">
        <f t="shared" si="35"/>
        <v>0</v>
      </c>
      <c r="CH33" s="34">
        <f t="shared" si="36"/>
        <v>0.5</v>
      </c>
    </row>
    <row r="34" spans="1:86" x14ac:dyDescent="0.25">
      <c r="A34" s="64">
        <v>25</v>
      </c>
      <c r="B34" s="15" t="s">
        <v>114</v>
      </c>
      <c r="C34" s="15"/>
      <c r="D34" s="86" t="s">
        <v>113</v>
      </c>
      <c r="E34" s="36" t="str">
        <f>VLOOKUP(B34,[1]Com!$B$11:$D$44,3,0)</f>
        <v>OM PRAKASH</v>
      </c>
      <c r="F34" s="15" t="s">
        <v>68</v>
      </c>
      <c r="G34" s="15"/>
      <c r="H34" s="15"/>
      <c r="I34" s="13" t="s">
        <v>25</v>
      </c>
      <c r="J34" s="13" t="s">
        <v>25</v>
      </c>
      <c r="K34" s="13" t="s">
        <v>25</v>
      </c>
      <c r="L34" s="13" t="s">
        <v>26</v>
      </c>
      <c r="M34" s="13" t="s">
        <v>28</v>
      </c>
      <c r="N34" s="13" t="s">
        <v>24</v>
      </c>
      <c r="O34" s="13" t="s">
        <v>25</v>
      </c>
      <c r="P34" s="13" t="s">
        <v>25</v>
      </c>
      <c r="Q34" s="13" t="s">
        <v>25</v>
      </c>
      <c r="R34" s="13" t="s">
        <v>25</v>
      </c>
      <c r="S34" s="13" t="s">
        <v>27</v>
      </c>
      <c r="T34" s="13" t="s">
        <v>28</v>
      </c>
      <c r="U34" s="13" t="s">
        <v>24</v>
      </c>
      <c r="V34" s="13" t="s">
        <v>25</v>
      </c>
      <c r="W34" s="13" t="s">
        <v>25</v>
      </c>
      <c r="X34" s="13" t="s">
        <v>25</v>
      </c>
      <c r="Y34" s="13" t="s">
        <v>25</v>
      </c>
      <c r="Z34" s="13" t="s">
        <v>25</v>
      </c>
      <c r="AA34" s="13" t="s">
        <v>25</v>
      </c>
      <c r="AB34" s="13" t="s">
        <v>24</v>
      </c>
      <c r="AC34" s="13" t="s">
        <v>25</v>
      </c>
      <c r="AD34" s="13" t="s">
        <v>25</v>
      </c>
      <c r="AE34" s="13" t="s">
        <v>25</v>
      </c>
      <c r="AF34" s="13" t="s">
        <v>25</v>
      </c>
      <c r="AG34" s="13" t="s">
        <v>25</v>
      </c>
      <c r="AH34" s="13" t="s">
        <v>25</v>
      </c>
      <c r="AI34" s="13" t="s">
        <v>24</v>
      </c>
      <c r="AJ34" s="13" t="s">
        <v>25</v>
      </c>
      <c r="AK34" s="72" t="s">
        <v>25</v>
      </c>
      <c r="AL34" s="13" t="s">
        <v>25</v>
      </c>
      <c r="AM34" s="13" t="s">
        <v>25</v>
      </c>
      <c r="AN34" s="13" t="s">
        <v>25</v>
      </c>
      <c r="AO34" s="39" t="s">
        <v>25</v>
      </c>
      <c r="AP34" s="13" t="s">
        <v>24</v>
      </c>
      <c r="AQ34" s="13" t="s">
        <v>25</v>
      </c>
      <c r="AR34" s="13" t="s">
        <v>25</v>
      </c>
      <c r="AS34" s="13" t="s">
        <v>25</v>
      </c>
      <c r="AT34" s="13" t="s">
        <v>25</v>
      </c>
      <c r="AU34" s="13" t="s">
        <v>25</v>
      </c>
      <c r="AV34" s="13" t="s">
        <v>25</v>
      </c>
      <c r="AW34" s="13" t="s">
        <v>24</v>
      </c>
      <c r="AX34" s="13" t="s">
        <v>25</v>
      </c>
      <c r="AY34" s="13" t="s">
        <v>26</v>
      </c>
      <c r="AZ34" s="13" t="s">
        <v>25</v>
      </c>
      <c r="BA34" s="13" t="s">
        <v>25</v>
      </c>
      <c r="BB34" s="13" t="s">
        <v>25</v>
      </c>
      <c r="BC34" s="5">
        <f t="shared" si="11"/>
        <v>26</v>
      </c>
      <c r="BD34" s="5">
        <f t="shared" si="12"/>
        <v>0</v>
      </c>
      <c r="BE34" s="5">
        <f t="shared" si="13"/>
        <v>0</v>
      </c>
      <c r="BF34" s="5">
        <f t="shared" si="14"/>
        <v>0</v>
      </c>
      <c r="BG34" s="5">
        <f t="shared" si="15"/>
        <v>0</v>
      </c>
      <c r="BH34" s="5">
        <f t="shared" si="16"/>
        <v>0</v>
      </c>
      <c r="BI34" s="5">
        <f t="shared" si="17"/>
        <v>0</v>
      </c>
      <c r="BJ34" s="5">
        <f t="shared" si="18"/>
        <v>0</v>
      </c>
      <c r="BK34" s="5">
        <f t="shared" si="19"/>
        <v>0</v>
      </c>
      <c r="BL34" s="10">
        <f t="shared" si="20"/>
        <v>0</v>
      </c>
      <c r="BM34" s="10">
        <f t="shared" si="21"/>
        <v>0</v>
      </c>
      <c r="BN34" s="5">
        <f t="shared" si="22"/>
        <v>4</v>
      </c>
      <c r="BO34" s="5">
        <f t="shared" si="23"/>
        <v>1</v>
      </c>
      <c r="BP34" s="10">
        <f t="shared" si="24"/>
        <v>0</v>
      </c>
      <c r="BQ34" s="5">
        <f t="shared" si="25"/>
        <v>0</v>
      </c>
      <c r="BR34" s="11">
        <f t="shared" si="26"/>
        <v>26</v>
      </c>
      <c r="BS34" s="49">
        <f t="shared" si="27"/>
        <v>4</v>
      </c>
      <c r="BT34" s="12">
        <f t="shared" si="28"/>
        <v>30</v>
      </c>
      <c r="BU34" s="12">
        <f t="shared" si="29"/>
        <v>0</v>
      </c>
      <c r="BV34" s="65">
        <f t="shared" si="30"/>
        <v>0</v>
      </c>
      <c r="BW34" s="52">
        <f t="shared" si="31"/>
        <v>0</v>
      </c>
      <c r="BX34" s="15"/>
      <c r="BY34" s="13"/>
      <c r="BZ34" s="14">
        <f t="shared" si="32"/>
        <v>-30</v>
      </c>
      <c r="CA34" s="2"/>
      <c r="CB34" s="2">
        <f t="shared" si="33"/>
        <v>0</v>
      </c>
      <c r="CC34" s="2">
        <f t="shared" si="34"/>
        <v>0</v>
      </c>
      <c r="CD34" s="2"/>
      <c r="CE34" s="2">
        <f t="shared" si="35"/>
        <v>0</v>
      </c>
      <c r="CH34" s="34">
        <f t="shared" si="36"/>
        <v>0.33333333333333304</v>
      </c>
    </row>
    <row r="35" spans="1:86" x14ac:dyDescent="0.25">
      <c r="A35" s="64">
        <v>26</v>
      </c>
      <c r="B35" s="15" t="s">
        <v>109</v>
      </c>
      <c r="C35" s="15"/>
      <c r="D35" s="86" t="s">
        <v>108</v>
      </c>
      <c r="E35" s="36" t="str">
        <f>VLOOKUP(B35,[1]Com!$B$11:$D$44,3,0)</f>
        <v>RAJESH KUMAR</v>
      </c>
      <c r="F35" s="15" t="s">
        <v>68</v>
      </c>
      <c r="G35" s="15"/>
      <c r="H35" s="15"/>
      <c r="I35" s="13" t="s">
        <v>25</v>
      </c>
      <c r="J35" s="13" t="s">
        <v>25</v>
      </c>
      <c r="K35" s="13" t="s">
        <v>25</v>
      </c>
      <c r="L35" s="13" t="s">
        <v>25</v>
      </c>
      <c r="M35" s="13" t="s">
        <v>25</v>
      </c>
      <c r="N35" s="13" t="s">
        <v>24</v>
      </c>
      <c r="O35" s="13" t="s">
        <v>25</v>
      </c>
      <c r="P35" s="13" t="s">
        <v>28</v>
      </c>
      <c r="Q35" s="13" t="s">
        <v>28</v>
      </c>
      <c r="R35" s="13" t="s">
        <v>28</v>
      </c>
      <c r="S35" s="13" t="s">
        <v>28</v>
      </c>
      <c r="T35" s="13" t="s">
        <v>24</v>
      </c>
      <c r="U35" s="13" t="s">
        <v>28</v>
      </c>
      <c r="V35" s="13" t="s">
        <v>28</v>
      </c>
      <c r="W35" s="13" t="s">
        <v>28</v>
      </c>
      <c r="X35" s="40" t="s">
        <v>26</v>
      </c>
      <c r="Y35" s="13" t="s">
        <v>25</v>
      </c>
      <c r="Z35" s="13" t="s">
        <v>27</v>
      </c>
      <c r="AA35" s="13" t="s">
        <v>24</v>
      </c>
      <c r="AB35" s="13" t="s">
        <v>25</v>
      </c>
      <c r="AC35" s="13" t="s">
        <v>25</v>
      </c>
      <c r="AD35" s="13" t="s">
        <v>25</v>
      </c>
      <c r="AE35" s="13" t="s">
        <v>25</v>
      </c>
      <c r="AF35" s="13" t="s">
        <v>25</v>
      </c>
      <c r="AG35" s="13" t="s">
        <v>25</v>
      </c>
      <c r="AH35" s="13" t="s">
        <v>25</v>
      </c>
      <c r="AI35" s="13" t="s">
        <v>24</v>
      </c>
      <c r="AJ35" s="13" t="s">
        <v>25</v>
      </c>
      <c r="AK35" s="72" t="s">
        <v>25</v>
      </c>
      <c r="AL35" s="72" t="s">
        <v>25</v>
      </c>
      <c r="AM35" s="39" t="s">
        <v>25</v>
      </c>
      <c r="AN35" s="72" t="s">
        <v>25</v>
      </c>
      <c r="AO35" s="72" t="s">
        <v>24</v>
      </c>
      <c r="AP35" s="72" t="s">
        <v>25</v>
      </c>
      <c r="AQ35" s="72" t="s">
        <v>25</v>
      </c>
      <c r="AR35" s="72" t="s">
        <v>25</v>
      </c>
      <c r="AS35" s="72" t="s">
        <v>25</v>
      </c>
      <c r="AT35" s="72" t="s">
        <v>25</v>
      </c>
      <c r="AU35" s="72" t="s">
        <v>25</v>
      </c>
      <c r="AV35" s="72" t="s">
        <v>24</v>
      </c>
      <c r="AW35" s="72" t="s">
        <v>25</v>
      </c>
      <c r="AX35" s="72" t="s">
        <v>27</v>
      </c>
      <c r="AY35" s="72" t="s">
        <v>27</v>
      </c>
      <c r="AZ35" s="13" t="s">
        <v>25</v>
      </c>
      <c r="BA35" s="13" t="s">
        <v>25</v>
      </c>
      <c r="BB35" s="13" t="s">
        <v>25</v>
      </c>
      <c r="BC35" s="5">
        <f t="shared" si="11"/>
        <v>23</v>
      </c>
      <c r="BD35" s="5">
        <f t="shared" si="12"/>
        <v>3</v>
      </c>
      <c r="BE35" s="5">
        <f t="shared" si="13"/>
        <v>0</v>
      </c>
      <c r="BF35" s="5">
        <f t="shared" si="14"/>
        <v>0</v>
      </c>
      <c r="BG35" s="5">
        <f t="shared" si="15"/>
        <v>0</v>
      </c>
      <c r="BH35" s="5">
        <f t="shared" si="16"/>
        <v>0</v>
      </c>
      <c r="BI35" s="5">
        <f t="shared" si="17"/>
        <v>0</v>
      </c>
      <c r="BJ35" s="5">
        <f t="shared" si="18"/>
        <v>0</v>
      </c>
      <c r="BK35" s="5">
        <f t="shared" si="19"/>
        <v>0</v>
      </c>
      <c r="BL35" s="10">
        <f t="shared" si="20"/>
        <v>0</v>
      </c>
      <c r="BM35" s="10">
        <f t="shared" si="21"/>
        <v>0</v>
      </c>
      <c r="BN35" s="5">
        <f t="shared" si="22"/>
        <v>4</v>
      </c>
      <c r="BO35" s="5">
        <f t="shared" si="23"/>
        <v>1</v>
      </c>
      <c r="BP35" s="10">
        <f t="shared" si="24"/>
        <v>0</v>
      </c>
      <c r="BQ35" s="5">
        <f t="shared" si="25"/>
        <v>0</v>
      </c>
      <c r="BR35" s="11">
        <f t="shared" si="26"/>
        <v>26</v>
      </c>
      <c r="BS35" s="49">
        <f t="shared" si="27"/>
        <v>4</v>
      </c>
      <c r="BT35" s="12">
        <f t="shared" si="28"/>
        <v>30</v>
      </c>
      <c r="BU35" s="12">
        <f t="shared" si="29"/>
        <v>0</v>
      </c>
      <c r="BV35" s="65">
        <f t="shared" si="30"/>
        <v>0</v>
      </c>
      <c r="BW35" s="52">
        <f t="shared" si="31"/>
        <v>0</v>
      </c>
      <c r="BX35" s="13"/>
      <c r="BY35" s="13"/>
      <c r="BZ35" s="14">
        <f t="shared" si="32"/>
        <v>-30</v>
      </c>
      <c r="CA35" s="2"/>
      <c r="CB35" s="2">
        <f t="shared" si="33"/>
        <v>0</v>
      </c>
      <c r="CC35" s="2">
        <f t="shared" si="34"/>
        <v>0</v>
      </c>
      <c r="CD35" s="2"/>
      <c r="CE35" s="2">
        <f t="shared" si="35"/>
        <v>0</v>
      </c>
      <c r="CH35" s="34">
        <f t="shared" si="36"/>
        <v>0.33333333333333304</v>
      </c>
    </row>
    <row r="36" spans="1:86" x14ac:dyDescent="0.25">
      <c r="A36" s="64">
        <v>27</v>
      </c>
      <c r="B36" s="37" t="s">
        <v>121</v>
      </c>
      <c r="C36" s="37"/>
      <c r="D36" s="85" t="s">
        <v>122</v>
      </c>
      <c r="E36" s="36" t="str">
        <f>VLOOKUP(B36,[1]Com!$B$11:$D$44,3,0)</f>
        <v>LALLU RAM</v>
      </c>
      <c r="F36" s="35" t="s">
        <v>68</v>
      </c>
      <c r="G36" s="35"/>
      <c r="H36" s="9"/>
      <c r="I36" s="13" t="s">
        <v>28</v>
      </c>
      <c r="J36" s="13" t="s">
        <v>24</v>
      </c>
      <c r="K36" s="13" t="s">
        <v>25</v>
      </c>
      <c r="L36" s="13" t="s">
        <v>25</v>
      </c>
      <c r="M36" s="13" t="s">
        <v>25</v>
      </c>
      <c r="N36" s="13" t="s">
        <v>26</v>
      </c>
      <c r="O36" s="13" t="s">
        <v>27</v>
      </c>
      <c r="P36" s="13" t="s">
        <v>24</v>
      </c>
      <c r="Q36" s="13" t="s">
        <v>27</v>
      </c>
      <c r="R36" s="13" t="s">
        <v>27</v>
      </c>
      <c r="S36" s="13" t="s">
        <v>27</v>
      </c>
      <c r="T36" s="13" t="s">
        <v>27</v>
      </c>
      <c r="U36" s="13" t="s">
        <v>27</v>
      </c>
      <c r="V36" s="13" t="s">
        <v>27</v>
      </c>
      <c r="W36" s="13" t="s">
        <v>24</v>
      </c>
      <c r="X36" s="13" t="s">
        <v>28</v>
      </c>
      <c r="Y36" s="13" t="s">
        <v>28</v>
      </c>
      <c r="Z36" s="13" t="s">
        <v>28</v>
      </c>
      <c r="AA36" s="13" t="s">
        <v>28</v>
      </c>
      <c r="AB36" s="13" t="s">
        <v>24</v>
      </c>
      <c r="AC36" s="13" t="s">
        <v>27</v>
      </c>
      <c r="AD36" s="13" t="s">
        <v>28</v>
      </c>
      <c r="AE36" s="13" t="s">
        <v>28</v>
      </c>
      <c r="AF36" s="13" t="s">
        <v>28</v>
      </c>
      <c r="AG36" s="13" t="s">
        <v>28</v>
      </c>
      <c r="AH36" s="13" t="s">
        <v>28</v>
      </c>
      <c r="AI36" s="13" t="s">
        <v>24</v>
      </c>
      <c r="AJ36" s="13" t="s">
        <v>27</v>
      </c>
      <c r="AK36" s="13" t="s">
        <v>27</v>
      </c>
      <c r="AL36" s="13" t="s">
        <v>27</v>
      </c>
      <c r="AM36" s="13" t="s">
        <v>27</v>
      </c>
      <c r="AN36" s="13" t="s">
        <v>27</v>
      </c>
      <c r="AO36" s="13" t="s">
        <v>28</v>
      </c>
      <c r="AP36" s="13" t="s">
        <v>24</v>
      </c>
      <c r="AQ36" s="13" t="s">
        <v>27</v>
      </c>
      <c r="AR36" s="13" t="s">
        <v>27</v>
      </c>
      <c r="AS36" s="13" t="s">
        <v>27</v>
      </c>
      <c r="AT36" s="13" t="s">
        <v>27</v>
      </c>
      <c r="AU36" s="13" t="s">
        <v>28</v>
      </c>
      <c r="AV36" s="39" t="s">
        <v>28</v>
      </c>
      <c r="AW36" s="39" t="s">
        <v>24</v>
      </c>
      <c r="AX36" s="39" t="s">
        <v>28</v>
      </c>
      <c r="AY36" s="39" t="s">
        <v>28</v>
      </c>
      <c r="AZ36" s="13" t="s">
        <v>28</v>
      </c>
      <c r="BA36" s="13" t="s">
        <v>28</v>
      </c>
      <c r="BB36" s="13" t="s">
        <v>26</v>
      </c>
      <c r="BC36" s="5">
        <f t="shared" si="11"/>
        <v>0</v>
      </c>
      <c r="BD36" s="5">
        <f t="shared" si="12"/>
        <v>10</v>
      </c>
      <c r="BE36" s="5">
        <f t="shared" si="13"/>
        <v>16</v>
      </c>
      <c r="BF36" s="5">
        <f t="shared" si="14"/>
        <v>0</v>
      </c>
      <c r="BG36" s="5">
        <f t="shared" si="15"/>
        <v>0</v>
      </c>
      <c r="BH36" s="5">
        <f t="shared" si="16"/>
        <v>0</v>
      </c>
      <c r="BI36" s="5">
        <f t="shared" si="17"/>
        <v>0</v>
      </c>
      <c r="BJ36" s="5">
        <f t="shared" si="18"/>
        <v>0</v>
      </c>
      <c r="BK36" s="5">
        <f t="shared" si="19"/>
        <v>0</v>
      </c>
      <c r="BL36" s="10">
        <f t="shared" si="20"/>
        <v>0</v>
      </c>
      <c r="BM36" s="10">
        <f t="shared" si="21"/>
        <v>0</v>
      </c>
      <c r="BN36" s="5">
        <f t="shared" si="22"/>
        <v>4</v>
      </c>
      <c r="BO36" s="5">
        <f t="shared" si="23"/>
        <v>1</v>
      </c>
      <c r="BP36" s="10">
        <f t="shared" si="24"/>
        <v>0</v>
      </c>
      <c r="BQ36" s="5">
        <f t="shared" si="25"/>
        <v>0</v>
      </c>
      <c r="BR36" s="11">
        <f t="shared" si="26"/>
        <v>26</v>
      </c>
      <c r="BS36" s="49">
        <f t="shared" si="27"/>
        <v>4</v>
      </c>
      <c r="BT36" s="12">
        <f t="shared" si="28"/>
        <v>30</v>
      </c>
      <c r="BU36" s="12">
        <f t="shared" si="29"/>
        <v>0</v>
      </c>
      <c r="BV36" s="65">
        <f t="shared" si="30"/>
        <v>0</v>
      </c>
      <c r="BW36" s="52">
        <f t="shared" si="31"/>
        <v>0</v>
      </c>
      <c r="BX36" s="13"/>
      <c r="BY36" s="13"/>
      <c r="BZ36" s="14">
        <f t="shared" si="32"/>
        <v>-30</v>
      </c>
      <c r="CA36" s="2"/>
      <c r="CB36" s="2">
        <f t="shared" si="33"/>
        <v>0</v>
      </c>
      <c r="CC36" s="2">
        <f t="shared" si="34"/>
        <v>0</v>
      </c>
      <c r="CD36" s="2"/>
      <c r="CE36" s="2">
        <f t="shared" si="35"/>
        <v>0</v>
      </c>
      <c r="CH36" s="34">
        <f t="shared" si="36"/>
        <v>0.33333333333333304</v>
      </c>
    </row>
    <row r="37" spans="1:86" x14ac:dyDescent="0.25">
      <c r="A37" s="64">
        <v>28</v>
      </c>
      <c r="B37" s="37" t="s">
        <v>123</v>
      </c>
      <c r="C37" s="37"/>
      <c r="D37" s="85" t="s">
        <v>112</v>
      </c>
      <c r="E37" s="36" t="str">
        <f>VLOOKUP(B37,[1]Com!$B$11:$D$44,3,0)</f>
        <v>RAMESH CHAND</v>
      </c>
      <c r="F37" s="35" t="s">
        <v>68</v>
      </c>
      <c r="G37" s="35"/>
      <c r="H37" s="9"/>
      <c r="I37" s="13" t="s">
        <v>27</v>
      </c>
      <c r="J37" s="13" t="s">
        <v>27</v>
      </c>
      <c r="K37" s="13" t="s">
        <v>27</v>
      </c>
      <c r="L37" s="13" t="s">
        <v>25</v>
      </c>
      <c r="M37" s="13" t="s">
        <v>25</v>
      </c>
      <c r="N37" s="13" t="s">
        <v>27</v>
      </c>
      <c r="O37" s="13" t="s">
        <v>24</v>
      </c>
      <c r="P37" s="13" t="s">
        <v>27</v>
      </c>
      <c r="Q37" s="13" t="s">
        <v>26</v>
      </c>
      <c r="R37" s="13" t="s">
        <v>27</v>
      </c>
      <c r="S37" s="13" t="s">
        <v>27</v>
      </c>
      <c r="T37" s="13" t="s">
        <v>27</v>
      </c>
      <c r="U37" s="13" t="s">
        <v>27</v>
      </c>
      <c r="V37" s="13" t="s">
        <v>24</v>
      </c>
      <c r="W37" s="13" t="s">
        <v>26</v>
      </c>
      <c r="X37" s="13" t="s">
        <v>25</v>
      </c>
      <c r="Y37" s="13" t="s">
        <v>25</v>
      </c>
      <c r="Z37" s="13" t="s">
        <v>25</v>
      </c>
      <c r="AA37" s="13" t="s">
        <v>27</v>
      </c>
      <c r="AB37" s="13" t="s">
        <v>25</v>
      </c>
      <c r="AC37" s="13" t="s">
        <v>24</v>
      </c>
      <c r="AD37" s="13" t="s">
        <v>27</v>
      </c>
      <c r="AE37" s="13" t="s">
        <v>25</v>
      </c>
      <c r="AF37" s="13" t="s">
        <v>27</v>
      </c>
      <c r="AG37" s="13" t="s">
        <v>25</v>
      </c>
      <c r="AH37" s="13" t="s">
        <v>25</v>
      </c>
      <c r="AI37" s="13" t="s">
        <v>25</v>
      </c>
      <c r="AJ37" s="13" t="s">
        <v>24</v>
      </c>
      <c r="AK37" s="13" t="s">
        <v>27</v>
      </c>
      <c r="AL37" s="13" t="s">
        <v>25</v>
      </c>
      <c r="AM37" s="13" t="s">
        <v>25</v>
      </c>
      <c r="AN37" s="13" t="s">
        <v>25</v>
      </c>
      <c r="AO37" s="13" t="s">
        <v>25</v>
      </c>
      <c r="AP37" s="13" t="s">
        <v>25</v>
      </c>
      <c r="AQ37" s="13" t="s">
        <v>24</v>
      </c>
      <c r="AR37" s="13" t="s">
        <v>27</v>
      </c>
      <c r="AS37" s="13" t="s">
        <v>27</v>
      </c>
      <c r="AT37" s="13" t="s">
        <v>27</v>
      </c>
      <c r="AU37" s="13" t="s">
        <v>26</v>
      </c>
      <c r="AV37" s="13" t="s">
        <v>25</v>
      </c>
      <c r="AW37" s="13" t="s">
        <v>25</v>
      </c>
      <c r="AX37" s="13" t="s">
        <v>24</v>
      </c>
      <c r="AY37" s="13" t="s">
        <v>27</v>
      </c>
      <c r="AZ37" s="13" t="s">
        <v>25</v>
      </c>
      <c r="BA37" s="13" t="s">
        <v>25</v>
      </c>
      <c r="BB37" s="13" t="s">
        <v>26</v>
      </c>
      <c r="BC37" s="5">
        <f t="shared" si="11"/>
        <v>17</v>
      </c>
      <c r="BD37" s="5">
        <f t="shared" si="12"/>
        <v>8</v>
      </c>
      <c r="BE37" s="5">
        <f t="shared" si="13"/>
        <v>0</v>
      </c>
      <c r="BF37" s="5">
        <f t="shared" si="14"/>
        <v>0</v>
      </c>
      <c r="BG37" s="5">
        <f t="shared" si="15"/>
        <v>0</v>
      </c>
      <c r="BH37" s="5">
        <f t="shared" si="16"/>
        <v>0</v>
      </c>
      <c r="BI37" s="5">
        <f t="shared" si="17"/>
        <v>0</v>
      </c>
      <c r="BJ37" s="5">
        <f t="shared" si="18"/>
        <v>0</v>
      </c>
      <c r="BK37" s="5">
        <f t="shared" si="19"/>
        <v>0</v>
      </c>
      <c r="BL37" s="10">
        <f t="shared" si="20"/>
        <v>0</v>
      </c>
      <c r="BM37" s="10">
        <f t="shared" si="21"/>
        <v>0</v>
      </c>
      <c r="BN37" s="5">
        <f t="shared" si="22"/>
        <v>4</v>
      </c>
      <c r="BO37" s="5">
        <f t="shared" si="23"/>
        <v>2</v>
      </c>
      <c r="BP37" s="10">
        <f t="shared" si="24"/>
        <v>0</v>
      </c>
      <c r="BQ37" s="5">
        <f t="shared" si="25"/>
        <v>0</v>
      </c>
      <c r="BR37" s="11">
        <f t="shared" si="26"/>
        <v>25</v>
      </c>
      <c r="BS37" s="49">
        <f t="shared" si="27"/>
        <v>4</v>
      </c>
      <c r="BT37" s="33">
        <f t="shared" si="28"/>
        <v>29</v>
      </c>
      <c r="BU37" s="33">
        <f t="shared" si="29"/>
        <v>0</v>
      </c>
      <c r="BV37" s="66">
        <f t="shared" si="30"/>
        <v>0</v>
      </c>
      <c r="BW37" s="53">
        <f t="shared" si="31"/>
        <v>0</v>
      </c>
      <c r="BX37" s="15"/>
      <c r="BY37" s="15"/>
      <c r="BZ37" s="17">
        <f t="shared" si="32"/>
        <v>-29</v>
      </c>
      <c r="CB37">
        <f t="shared" si="33"/>
        <v>0</v>
      </c>
      <c r="CC37">
        <f t="shared" si="34"/>
        <v>0</v>
      </c>
      <c r="CE37">
        <f t="shared" si="35"/>
        <v>0</v>
      </c>
      <c r="CH37" s="34">
        <f t="shared" si="36"/>
        <v>0.16666666666666696</v>
      </c>
    </row>
    <row r="38" spans="1:86" x14ac:dyDescent="0.25">
      <c r="A38" s="64">
        <v>29</v>
      </c>
      <c r="B38" s="37" t="s">
        <v>125</v>
      </c>
      <c r="C38" s="37"/>
      <c r="D38" s="85" t="s">
        <v>124</v>
      </c>
      <c r="E38" s="36" t="str">
        <f>VLOOKUP(B38,[1]Com!$B$11:$D$44,3,0)</f>
        <v>OM PRAKASH</v>
      </c>
      <c r="F38" s="35" t="s">
        <v>68</v>
      </c>
      <c r="G38" s="35"/>
      <c r="H38" s="9"/>
      <c r="I38" s="13" t="s">
        <v>27</v>
      </c>
      <c r="J38" s="13" t="s">
        <v>27</v>
      </c>
      <c r="K38" s="13" t="s">
        <v>27</v>
      </c>
      <c r="L38" s="13" t="s">
        <v>27</v>
      </c>
      <c r="M38" s="13" t="s">
        <v>27</v>
      </c>
      <c r="N38" s="13" t="s">
        <v>24</v>
      </c>
      <c r="O38" s="13" t="s">
        <v>25</v>
      </c>
      <c r="P38" s="13" t="s">
        <v>25</v>
      </c>
      <c r="Q38" s="13" t="s">
        <v>27</v>
      </c>
      <c r="R38" s="13" t="s">
        <v>27</v>
      </c>
      <c r="S38" s="13" t="s">
        <v>27</v>
      </c>
      <c r="T38" s="13" t="s">
        <v>25</v>
      </c>
      <c r="U38" s="13" t="s">
        <v>24</v>
      </c>
      <c r="V38" s="13" t="s">
        <v>27</v>
      </c>
      <c r="W38" s="13" t="s">
        <v>27</v>
      </c>
      <c r="X38" s="39" t="s">
        <v>25</v>
      </c>
      <c r="Y38" s="13" t="s">
        <v>25</v>
      </c>
      <c r="Z38" s="13" t="s">
        <v>27</v>
      </c>
      <c r="AA38" s="13" t="s">
        <v>24</v>
      </c>
      <c r="AB38" s="13" t="s">
        <v>25</v>
      </c>
      <c r="AC38" s="13" t="s">
        <v>27</v>
      </c>
      <c r="AD38" s="13" t="s">
        <v>27</v>
      </c>
      <c r="AE38" s="13" t="s">
        <v>25</v>
      </c>
      <c r="AF38" s="13" t="s">
        <v>25</v>
      </c>
      <c r="AG38" s="13" t="s">
        <v>25</v>
      </c>
      <c r="AH38" s="13" t="s">
        <v>25</v>
      </c>
      <c r="AI38" s="13" t="s">
        <v>24</v>
      </c>
      <c r="AJ38" s="13" t="s">
        <v>27</v>
      </c>
      <c r="AK38" s="39" t="s">
        <v>27</v>
      </c>
      <c r="AL38" s="39" t="s">
        <v>28</v>
      </c>
      <c r="AM38" s="39" t="s">
        <v>28</v>
      </c>
      <c r="AN38" s="39" t="s">
        <v>28</v>
      </c>
      <c r="AO38" s="39" t="s">
        <v>27</v>
      </c>
      <c r="AP38" s="39" t="s">
        <v>24</v>
      </c>
      <c r="AQ38" s="39" t="s">
        <v>27</v>
      </c>
      <c r="AR38" s="39" t="s">
        <v>25</v>
      </c>
      <c r="AS38" s="39" t="s">
        <v>27</v>
      </c>
      <c r="AT38" s="39" t="s">
        <v>25</v>
      </c>
      <c r="AU38" s="39" t="s">
        <v>27</v>
      </c>
      <c r="AV38" s="39" t="s">
        <v>24</v>
      </c>
      <c r="AW38" s="39" t="s">
        <v>25</v>
      </c>
      <c r="AX38" s="39" t="s">
        <v>25</v>
      </c>
      <c r="AY38" s="39" t="s">
        <v>25</v>
      </c>
      <c r="AZ38" s="13" t="s">
        <v>26</v>
      </c>
      <c r="BA38" s="13" t="s">
        <v>25</v>
      </c>
      <c r="BB38" s="13" t="s">
        <v>25</v>
      </c>
      <c r="BC38" s="5">
        <f t="shared" si="11"/>
        <v>14</v>
      </c>
      <c r="BD38" s="5">
        <f t="shared" si="12"/>
        <v>9</v>
      </c>
      <c r="BE38" s="5">
        <f t="shared" si="13"/>
        <v>3</v>
      </c>
      <c r="BF38" s="5">
        <f t="shared" si="14"/>
        <v>0</v>
      </c>
      <c r="BG38" s="5">
        <f t="shared" si="15"/>
        <v>0</v>
      </c>
      <c r="BH38" s="5">
        <f t="shared" si="16"/>
        <v>0</v>
      </c>
      <c r="BI38" s="5">
        <f t="shared" si="17"/>
        <v>0</v>
      </c>
      <c r="BJ38" s="5">
        <f t="shared" si="18"/>
        <v>0</v>
      </c>
      <c r="BK38" s="5">
        <f t="shared" si="19"/>
        <v>0</v>
      </c>
      <c r="BL38" s="10">
        <f t="shared" si="20"/>
        <v>0</v>
      </c>
      <c r="BM38" s="10">
        <f t="shared" si="21"/>
        <v>0</v>
      </c>
      <c r="BN38" s="5">
        <f t="shared" si="22"/>
        <v>4</v>
      </c>
      <c r="BO38" s="5">
        <f t="shared" si="23"/>
        <v>1</v>
      </c>
      <c r="BP38" s="10">
        <f t="shared" si="24"/>
        <v>0</v>
      </c>
      <c r="BQ38" s="5">
        <f t="shared" si="25"/>
        <v>0</v>
      </c>
      <c r="BR38" s="11">
        <f t="shared" si="26"/>
        <v>26</v>
      </c>
      <c r="BS38" s="49">
        <f t="shared" si="27"/>
        <v>4</v>
      </c>
      <c r="BT38" s="12">
        <f t="shared" si="28"/>
        <v>30</v>
      </c>
      <c r="BU38" s="12">
        <f t="shared" si="29"/>
        <v>0</v>
      </c>
      <c r="BV38" s="65">
        <f t="shared" si="30"/>
        <v>0</v>
      </c>
      <c r="BW38" s="52">
        <f t="shared" si="31"/>
        <v>0</v>
      </c>
      <c r="BX38" s="15"/>
      <c r="BY38" s="13"/>
      <c r="BZ38" s="14">
        <f t="shared" si="32"/>
        <v>-30</v>
      </c>
      <c r="CA38" s="2"/>
      <c r="CB38" s="2">
        <f t="shared" si="33"/>
        <v>0</v>
      </c>
      <c r="CC38" s="2">
        <f t="shared" si="34"/>
        <v>0</v>
      </c>
      <c r="CD38" s="2"/>
      <c r="CE38" s="2">
        <f t="shared" si="35"/>
        <v>0</v>
      </c>
      <c r="CH38" s="34">
        <f t="shared" si="36"/>
        <v>0.33333333333333304</v>
      </c>
    </row>
    <row r="39" spans="1:86" x14ac:dyDescent="0.25">
      <c r="A39" s="64">
        <v>30</v>
      </c>
      <c r="B39" s="37" t="s">
        <v>139</v>
      </c>
      <c r="C39" s="37"/>
      <c r="D39" s="85" t="s">
        <v>140</v>
      </c>
      <c r="E39" s="36" t="str">
        <f>VLOOKUP(B39,[1]Com!$B$11:$D$44,3,0)</f>
        <v>RAMAKANT RAM</v>
      </c>
      <c r="F39" s="35" t="s">
        <v>68</v>
      </c>
      <c r="G39" s="35"/>
      <c r="H39" s="9"/>
      <c r="I39" s="13" t="s">
        <v>25</v>
      </c>
      <c r="J39" s="13" t="s">
        <v>24</v>
      </c>
      <c r="K39" s="13" t="s">
        <v>25</v>
      </c>
      <c r="L39" s="13" t="s">
        <v>25</v>
      </c>
      <c r="M39" s="13" t="s">
        <v>25</v>
      </c>
      <c r="N39" s="13" t="s">
        <v>25</v>
      </c>
      <c r="O39" s="13" t="s">
        <v>26</v>
      </c>
      <c r="P39" s="13" t="s">
        <v>25</v>
      </c>
      <c r="Q39" s="13" t="s">
        <v>25</v>
      </c>
      <c r="R39" s="13" t="s">
        <v>25</v>
      </c>
      <c r="S39" s="13" t="s">
        <v>25</v>
      </c>
      <c r="T39" s="13" t="s">
        <v>25</v>
      </c>
      <c r="U39" s="13" t="s">
        <v>25</v>
      </c>
      <c r="V39" s="13" t="s">
        <v>24</v>
      </c>
      <c r="W39" s="13" t="s">
        <v>25</v>
      </c>
      <c r="X39" s="13" t="s">
        <v>25</v>
      </c>
      <c r="Y39" s="13" t="s">
        <v>25</v>
      </c>
      <c r="Z39" s="13" t="s">
        <v>27</v>
      </c>
      <c r="AA39" s="13" t="s">
        <v>25</v>
      </c>
      <c r="AB39" s="13" t="s">
        <v>24</v>
      </c>
      <c r="AC39" s="13" t="s">
        <v>28</v>
      </c>
      <c r="AD39" s="13" t="s">
        <v>28</v>
      </c>
      <c r="AE39" s="13" t="s">
        <v>28</v>
      </c>
      <c r="AF39" s="13" t="s">
        <v>25</v>
      </c>
      <c r="AG39" s="13" t="s">
        <v>27</v>
      </c>
      <c r="AH39" s="13" t="s">
        <v>27</v>
      </c>
      <c r="AI39" s="13" t="s">
        <v>28</v>
      </c>
      <c r="AJ39" s="13" t="s">
        <v>24</v>
      </c>
      <c r="AK39" s="13" t="s">
        <v>28</v>
      </c>
      <c r="AL39" s="13" t="s">
        <v>28</v>
      </c>
      <c r="AM39" s="13" t="s">
        <v>28</v>
      </c>
      <c r="AN39" s="13" t="s">
        <v>28</v>
      </c>
      <c r="AO39" s="13" t="s">
        <v>27</v>
      </c>
      <c r="AP39" s="13" t="s">
        <v>24</v>
      </c>
      <c r="AQ39" s="13" t="s">
        <v>25</v>
      </c>
      <c r="AR39" s="13" t="s">
        <v>25</v>
      </c>
      <c r="AS39" s="13" t="s">
        <v>25</v>
      </c>
      <c r="AT39" s="13" t="s">
        <v>25</v>
      </c>
      <c r="AU39" s="13" t="s">
        <v>25</v>
      </c>
      <c r="AV39" s="13" t="s">
        <v>25</v>
      </c>
      <c r="AW39" s="39" t="s">
        <v>24</v>
      </c>
      <c r="AX39" s="39" t="s">
        <v>25</v>
      </c>
      <c r="AY39" s="39" t="s">
        <v>25</v>
      </c>
      <c r="AZ39" s="13" t="s">
        <v>25</v>
      </c>
      <c r="BA39" s="13" t="s">
        <v>25</v>
      </c>
      <c r="BB39" s="13" t="s">
        <v>25</v>
      </c>
      <c r="BC39" s="5">
        <f t="shared" si="11"/>
        <v>15</v>
      </c>
      <c r="BD39" s="5">
        <f t="shared" si="12"/>
        <v>4</v>
      </c>
      <c r="BE39" s="5">
        <f t="shared" si="13"/>
        <v>8</v>
      </c>
      <c r="BF39" s="5">
        <f t="shared" si="14"/>
        <v>0</v>
      </c>
      <c r="BG39" s="5">
        <f t="shared" si="15"/>
        <v>0</v>
      </c>
      <c r="BH39" s="5">
        <f t="shared" si="16"/>
        <v>0</v>
      </c>
      <c r="BI39" s="5">
        <f t="shared" si="17"/>
        <v>0</v>
      </c>
      <c r="BJ39" s="5">
        <f t="shared" si="18"/>
        <v>0</v>
      </c>
      <c r="BK39" s="5">
        <f t="shared" si="19"/>
        <v>0</v>
      </c>
      <c r="BL39" s="10">
        <f t="shared" si="20"/>
        <v>0</v>
      </c>
      <c r="BM39" s="10">
        <f t="shared" si="21"/>
        <v>0</v>
      </c>
      <c r="BN39" s="5">
        <f t="shared" si="22"/>
        <v>4</v>
      </c>
      <c r="BO39" s="5">
        <f t="shared" si="23"/>
        <v>0</v>
      </c>
      <c r="BP39" s="10">
        <f t="shared" si="24"/>
        <v>0</v>
      </c>
      <c r="BQ39" s="5">
        <f t="shared" si="25"/>
        <v>0</v>
      </c>
      <c r="BR39" s="11">
        <f t="shared" si="26"/>
        <v>27</v>
      </c>
      <c r="BS39" s="49">
        <f t="shared" si="27"/>
        <v>4</v>
      </c>
      <c r="BT39" s="12">
        <f t="shared" si="28"/>
        <v>31</v>
      </c>
      <c r="BU39" s="12">
        <f t="shared" si="29"/>
        <v>0</v>
      </c>
      <c r="BV39" s="65">
        <f t="shared" si="30"/>
        <v>0</v>
      </c>
      <c r="BW39" s="52">
        <f t="shared" si="31"/>
        <v>0</v>
      </c>
      <c r="BX39" s="13"/>
      <c r="BY39" s="13"/>
      <c r="BZ39" s="14">
        <f t="shared" si="32"/>
        <v>-31</v>
      </c>
      <c r="CA39" s="2"/>
      <c r="CB39" s="2">
        <f t="shared" si="33"/>
        <v>0</v>
      </c>
      <c r="CC39" s="2">
        <f t="shared" si="34"/>
        <v>0</v>
      </c>
      <c r="CD39" s="2"/>
      <c r="CE39" s="2">
        <f t="shared" si="35"/>
        <v>0</v>
      </c>
      <c r="CH39" s="34">
        <f t="shared" si="36"/>
        <v>0.5</v>
      </c>
    </row>
    <row r="40" spans="1:86" x14ac:dyDescent="0.25">
      <c r="A40" s="64">
        <v>31</v>
      </c>
      <c r="B40" s="37" t="s">
        <v>142</v>
      </c>
      <c r="C40" s="37"/>
      <c r="D40" s="85" t="s">
        <v>141</v>
      </c>
      <c r="E40" s="36" t="str">
        <f>VLOOKUP(B40,[1]Com!$B$11:$D$44,3,0)</f>
        <v>Ram Chandra Singh</v>
      </c>
      <c r="F40" s="35" t="s">
        <v>106</v>
      </c>
      <c r="G40" s="35"/>
      <c r="H40" s="9"/>
      <c r="I40" s="13" t="s">
        <v>27</v>
      </c>
      <c r="J40" s="13" t="s">
        <v>27</v>
      </c>
      <c r="K40" s="13" t="s">
        <v>25</v>
      </c>
      <c r="L40" s="13" t="s">
        <v>24</v>
      </c>
      <c r="M40" s="13" t="s">
        <v>27</v>
      </c>
      <c r="N40" s="13" t="s">
        <v>27</v>
      </c>
      <c r="O40" s="13" t="s">
        <v>27</v>
      </c>
      <c r="P40" s="13" t="s">
        <v>27</v>
      </c>
      <c r="Q40" s="13" t="s">
        <v>27</v>
      </c>
      <c r="R40" s="13" t="s">
        <v>24</v>
      </c>
      <c r="S40" s="13" t="s">
        <v>27</v>
      </c>
      <c r="T40" s="13" t="s">
        <v>25</v>
      </c>
      <c r="U40" s="13" t="s">
        <v>27</v>
      </c>
      <c r="V40" s="13" t="s">
        <v>25</v>
      </c>
      <c r="W40" s="13" t="s">
        <v>27</v>
      </c>
      <c r="X40" s="15" t="s">
        <v>27</v>
      </c>
      <c r="Y40" s="13" t="s">
        <v>24</v>
      </c>
      <c r="Z40" s="13" t="s">
        <v>27</v>
      </c>
      <c r="AA40" s="13" t="s">
        <v>27</v>
      </c>
      <c r="AB40" s="13" t="s">
        <v>27</v>
      </c>
      <c r="AC40" s="13" t="s">
        <v>27</v>
      </c>
      <c r="AD40" s="13" t="s">
        <v>27</v>
      </c>
      <c r="AE40" s="13" t="s">
        <v>27</v>
      </c>
      <c r="AF40" s="13" t="s">
        <v>27</v>
      </c>
      <c r="AG40" s="13" t="s">
        <v>27</v>
      </c>
      <c r="AH40" s="13" t="s">
        <v>24</v>
      </c>
      <c r="AI40" s="15" t="s">
        <v>27</v>
      </c>
      <c r="AJ40" s="15" t="s">
        <v>27</v>
      </c>
      <c r="AK40" s="15" t="s">
        <v>27</v>
      </c>
      <c r="AL40" s="15" t="s">
        <v>27</v>
      </c>
      <c r="AM40" s="15" t="s">
        <v>27</v>
      </c>
      <c r="AN40" s="15" t="s">
        <v>27</v>
      </c>
      <c r="AO40" s="15" t="s">
        <v>27</v>
      </c>
      <c r="AP40" s="15" t="s">
        <v>27</v>
      </c>
      <c r="AQ40" s="15" t="s">
        <v>27</v>
      </c>
      <c r="AR40" s="13" t="s">
        <v>24</v>
      </c>
      <c r="AS40" s="13" t="s">
        <v>27</v>
      </c>
      <c r="AT40" s="13" t="s">
        <v>27</v>
      </c>
      <c r="AU40" s="13" t="s">
        <v>27</v>
      </c>
      <c r="AV40" s="13" t="s">
        <v>27</v>
      </c>
      <c r="AW40" s="39" t="s">
        <v>27</v>
      </c>
      <c r="AX40" s="39" t="s">
        <v>27</v>
      </c>
      <c r="AY40" s="39" t="s">
        <v>24</v>
      </c>
      <c r="AZ40" s="13" t="s">
        <v>27</v>
      </c>
      <c r="BA40" s="13" t="s">
        <v>27</v>
      </c>
      <c r="BB40" s="13" t="s">
        <v>27</v>
      </c>
      <c r="BC40" s="5">
        <f t="shared" si="11"/>
        <v>0</v>
      </c>
      <c r="BD40" s="5">
        <f t="shared" si="12"/>
        <v>27</v>
      </c>
      <c r="BE40" s="5">
        <f t="shared" si="13"/>
        <v>0</v>
      </c>
      <c r="BF40" s="5">
        <f t="shared" si="14"/>
        <v>0</v>
      </c>
      <c r="BG40" s="5">
        <f t="shared" si="15"/>
        <v>0</v>
      </c>
      <c r="BH40" s="5">
        <f t="shared" si="16"/>
        <v>0</v>
      </c>
      <c r="BI40" s="5">
        <f t="shared" si="17"/>
        <v>0</v>
      </c>
      <c r="BJ40" s="5">
        <f t="shared" si="18"/>
        <v>0</v>
      </c>
      <c r="BK40" s="5">
        <f t="shared" si="19"/>
        <v>0</v>
      </c>
      <c r="BL40" s="10">
        <f t="shared" si="20"/>
        <v>0</v>
      </c>
      <c r="BM40" s="10">
        <f t="shared" si="21"/>
        <v>0</v>
      </c>
      <c r="BN40" s="5">
        <f t="shared" si="22"/>
        <v>4</v>
      </c>
      <c r="BO40" s="5">
        <f t="shared" si="23"/>
        <v>0</v>
      </c>
      <c r="BP40" s="10">
        <f t="shared" si="24"/>
        <v>0</v>
      </c>
      <c r="BQ40" s="5">
        <f t="shared" si="25"/>
        <v>0</v>
      </c>
      <c r="BR40" s="11">
        <f t="shared" si="26"/>
        <v>27</v>
      </c>
      <c r="BS40" s="49">
        <f t="shared" si="27"/>
        <v>4</v>
      </c>
      <c r="BT40" s="12">
        <f t="shared" si="28"/>
        <v>31</v>
      </c>
      <c r="BU40" s="12">
        <f t="shared" si="29"/>
        <v>0</v>
      </c>
      <c r="BV40" s="65">
        <f t="shared" ref="BV40:BV43" si="37">BM40</f>
        <v>0</v>
      </c>
      <c r="BW40" s="52">
        <f t="shared" si="31"/>
        <v>0</v>
      </c>
      <c r="BX40" s="13"/>
      <c r="BY40" s="13"/>
      <c r="BZ40" s="14">
        <f t="shared" si="32"/>
        <v>-31</v>
      </c>
      <c r="CA40" s="2"/>
      <c r="CB40" s="2">
        <f t="shared" si="33"/>
        <v>0</v>
      </c>
      <c r="CC40" s="2">
        <f t="shared" si="34"/>
        <v>0</v>
      </c>
      <c r="CD40" s="2"/>
      <c r="CE40" s="2">
        <f t="shared" si="35"/>
        <v>0</v>
      </c>
      <c r="CH40" s="34">
        <f t="shared" si="36"/>
        <v>0.5</v>
      </c>
    </row>
    <row r="41" spans="1:86" x14ac:dyDescent="0.25">
      <c r="A41" s="64">
        <v>32</v>
      </c>
      <c r="B41" s="37" t="s">
        <v>144</v>
      </c>
      <c r="C41" s="37"/>
      <c r="D41" s="85" t="s">
        <v>143</v>
      </c>
      <c r="E41" s="36" t="str">
        <f>VLOOKUP(B41,[1]Com!$B$11:$D$44,3,0)</f>
        <v>Pradeep Kumar Das</v>
      </c>
      <c r="F41" s="35" t="s">
        <v>68</v>
      </c>
      <c r="G41" s="35"/>
      <c r="H41" s="9"/>
      <c r="I41" s="15" t="s">
        <v>26</v>
      </c>
      <c r="J41" s="15" t="s">
        <v>26</v>
      </c>
      <c r="K41" s="15" t="s">
        <v>26</v>
      </c>
      <c r="L41" s="15" t="s">
        <v>26</v>
      </c>
      <c r="M41" s="15" t="s">
        <v>26</v>
      </c>
      <c r="N41" s="15" t="s">
        <v>26</v>
      </c>
      <c r="O41" s="15" t="s">
        <v>26</v>
      </c>
      <c r="P41" s="13" t="s">
        <v>25</v>
      </c>
      <c r="Q41" s="13" t="s">
        <v>25</v>
      </c>
      <c r="R41" s="13" t="s">
        <v>25</v>
      </c>
      <c r="S41" s="13" t="s">
        <v>25</v>
      </c>
      <c r="T41" s="13" t="s">
        <v>25</v>
      </c>
      <c r="U41" s="13" t="s">
        <v>25</v>
      </c>
      <c r="V41" s="13" t="s">
        <v>24</v>
      </c>
      <c r="W41" s="13" t="s">
        <v>25</v>
      </c>
      <c r="X41" s="15" t="s">
        <v>27</v>
      </c>
      <c r="Y41" s="13" t="s">
        <v>27</v>
      </c>
      <c r="Z41" s="13" t="s">
        <v>27</v>
      </c>
      <c r="AA41" s="13" t="s">
        <v>25</v>
      </c>
      <c r="AB41" s="13" t="s">
        <v>25</v>
      </c>
      <c r="AC41" s="13" t="s">
        <v>24</v>
      </c>
      <c r="AD41" s="13" t="s">
        <v>25</v>
      </c>
      <c r="AE41" s="13" t="s">
        <v>27</v>
      </c>
      <c r="AF41" s="13" t="s">
        <v>27</v>
      </c>
      <c r="AG41" s="13" t="s">
        <v>27</v>
      </c>
      <c r="AH41" s="13" t="s">
        <v>25</v>
      </c>
      <c r="AI41" s="13" t="s">
        <v>27</v>
      </c>
      <c r="AJ41" s="13" t="s">
        <v>24</v>
      </c>
      <c r="AK41" s="13" t="s">
        <v>27</v>
      </c>
      <c r="AL41" s="13" t="s">
        <v>27</v>
      </c>
      <c r="AM41" s="13" t="s">
        <v>26</v>
      </c>
      <c r="AN41" s="13" t="s">
        <v>27</v>
      </c>
      <c r="AO41" s="13" t="s">
        <v>27</v>
      </c>
      <c r="AP41" s="13" t="s">
        <v>27</v>
      </c>
      <c r="AQ41" s="13" t="s">
        <v>27</v>
      </c>
      <c r="AR41" s="13" t="s">
        <v>24</v>
      </c>
      <c r="AS41" s="13" t="s">
        <v>25</v>
      </c>
      <c r="AT41" s="13" t="s">
        <v>27</v>
      </c>
      <c r="AU41" s="13" t="s">
        <v>27</v>
      </c>
      <c r="AV41" s="13" t="s">
        <v>25</v>
      </c>
      <c r="AW41" s="13" t="s">
        <v>28</v>
      </c>
      <c r="AX41" s="13" t="s">
        <v>28</v>
      </c>
      <c r="AY41" s="13" t="s">
        <v>24</v>
      </c>
      <c r="AZ41" s="13" t="s">
        <v>26</v>
      </c>
      <c r="BA41" s="13" t="s">
        <v>28</v>
      </c>
      <c r="BB41" s="13" t="s">
        <v>27</v>
      </c>
      <c r="BC41" s="5">
        <f t="shared" si="11"/>
        <v>6</v>
      </c>
      <c r="BD41" s="5">
        <f t="shared" si="12"/>
        <v>16</v>
      </c>
      <c r="BE41" s="5">
        <f t="shared" si="13"/>
        <v>3</v>
      </c>
      <c r="BF41" s="5">
        <f t="shared" si="14"/>
        <v>0</v>
      </c>
      <c r="BG41" s="5">
        <f t="shared" si="15"/>
        <v>0</v>
      </c>
      <c r="BH41" s="5">
        <f t="shared" si="16"/>
        <v>0</v>
      </c>
      <c r="BI41" s="5">
        <f t="shared" si="17"/>
        <v>0</v>
      </c>
      <c r="BJ41" s="5">
        <f t="shared" si="18"/>
        <v>0</v>
      </c>
      <c r="BK41" s="5">
        <f t="shared" si="19"/>
        <v>0</v>
      </c>
      <c r="BL41" s="10">
        <f t="shared" si="20"/>
        <v>0</v>
      </c>
      <c r="BM41" s="10">
        <f t="shared" si="21"/>
        <v>0</v>
      </c>
      <c r="BN41" s="5">
        <f t="shared" si="22"/>
        <v>4</v>
      </c>
      <c r="BO41" s="5">
        <f t="shared" si="23"/>
        <v>2</v>
      </c>
      <c r="BP41" s="10">
        <f t="shared" si="24"/>
        <v>0</v>
      </c>
      <c r="BQ41" s="5">
        <f t="shared" si="25"/>
        <v>0</v>
      </c>
      <c r="BR41" s="11">
        <f t="shared" si="26"/>
        <v>25</v>
      </c>
      <c r="BS41" s="49">
        <f t="shared" si="27"/>
        <v>4</v>
      </c>
      <c r="BT41" s="12">
        <f t="shared" ref="BT41:BT43" si="38">BR41+BL41+BM41+BN41</f>
        <v>29</v>
      </c>
      <c r="BU41" s="12">
        <f t="shared" ref="BU41:BU43" si="39">BH41+BI41+BJ41+BK41+BL41</f>
        <v>0</v>
      </c>
      <c r="BV41" s="65">
        <f t="shared" si="37"/>
        <v>0</v>
      </c>
      <c r="BW41" s="52">
        <f t="shared" ref="BW41:BW43" si="40">BQ41+BP41</f>
        <v>0</v>
      </c>
      <c r="BX41" s="13"/>
      <c r="BY41" s="13"/>
      <c r="BZ41" s="14">
        <f t="shared" ref="BZ41:BZ43" si="41">BY41-BT41</f>
        <v>-29</v>
      </c>
      <c r="CA41" s="2"/>
      <c r="CB41" s="2">
        <f t="shared" ref="CB41:CB43" si="42">(BU41+BV41*2)*8</f>
        <v>0</v>
      </c>
      <c r="CC41" s="2">
        <f t="shared" ref="CC41:CC43" si="43">CB41*CA41</f>
        <v>0</v>
      </c>
      <c r="CD41" s="2"/>
      <c r="CE41" s="2">
        <f t="shared" ref="CE41:CE43" si="44">CD41-CC41</f>
        <v>0</v>
      </c>
      <c r="CH41" s="34">
        <f t="shared" si="36"/>
        <v>0.16666666666666696</v>
      </c>
    </row>
    <row r="42" spans="1:86" x14ac:dyDescent="0.25">
      <c r="A42" s="64">
        <v>33</v>
      </c>
      <c r="B42" s="37" t="s">
        <v>145</v>
      </c>
      <c r="C42" s="37"/>
      <c r="D42" s="85" t="s">
        <v>146</v>
      </c>
      <c r="E42" s="36" t="str">
        <f>VLOOKUP(B42,[1]Com!$B$11:$D$44,3,0)</f>
        <v>JAWAHAR LAL</v>
      </c>
      <c r="F42" s="35" t="s">
        <v>68</v>
      </c>
      <c r="G42" s="35"/>
      <c r="H42" s="9"/>
      <c r="I42" s="13" t="s">
        <v>26</v>
      </c>
      <c r="J42" s="13" t="s">
        <v>26</v>
      </c>
      <c r="K42" s="13" t="s">
        <v>26</v>
      </c>
      <c r="L42" s="13" t="s">
        <v>26</v>
      </c>
      <c r="M42" s="13" t="s">
        <v>26</v>
      </c>
      <c r="N42" s="13" t="s">
        <v>26</v>
      </c>
      <c r="O42" s="13" t="s">
        <v>26</v>
      </c>
      <c r="P42" s="13" t="s">
        <v>26</v>
      </c>
      <c r="Q42" s="13" t="s">
        <v>26</v>
      </c>
      <c r="R42" s="13" t="s">
        <v>26</v>
      </c>
      <c r="S42" s="13" t="s">
        <v>26</v>
      </c>
      <c r="T42" s="13" t="s">
        <v>26</v>
      </c>
      <c r="U42" s="13" t="s">
        <v>26</v>
      </c>
      <c r="V42" s="13" t="s">
        <v>26</v>
      </c>
      <c r="W42" s="13" t="s">
        <v>26</v>
      </c>
      <c r="X42" s="13" t="s">
        <v>26</v>
      </c>
      <c r="Y42" s="13" t="s">
        <v>26</v>
      </c>
      <c r="Z42" s="13" t="s">
        <v>27</v>
      </c>
      <c r="AA42" s="13" t="s">
        <v>25</v>
      </c>
      <c r="AB42" s="13" t="s">
        <v>27</v>
      </c>
      <c r="AC42" s="13" t="s">
        <v>25</v>
      </c>
      <c r="AD42" s="13" t="s">
        <v>27</v>
      </c>
      <c r="AE42" s="13" t="s">
        <v>25</v>
      </c>
      <c r="AF42" s="13" t="s">
        <v>25</v>
      </c>
      <c r="AG42" s="13" t="s">
        <v>25</v>
      </c>
      <c r="AH42" s="13" t="s">
        <v>24</v>
      </c>
      <c r="AI42" s="13" t="s">
        <v>25</v>
      </c>
      <c r="AJ42" s="13" t="s">
        <v>25</v>
      </c>
      <c r="AK42" s="39" t="s">
        <v>25</v>
      </c>
      <c r="AL42" s="39" t="s">
        <v>25</v>
      </c>
      <c r="AM42" s="39" t="s">
        <v>25</v>
      </c>
      <c r="AN42" s="39" t="s">
        <v>24</v>
      </c>
      <c r="AO42" s="39" t="s">
        <v>25</v>
      </c>
      <c r="AP42" s="39" t="s">
        <v>25</v>
      </c>
      <c r="AQ42" s="39" t="s">
        <v>25</v>
      </c>
      <c r="AR42" s="39" t="s">
        <v>25</v>
      </c>
      <c r="AS42" s="39" t="s">
        <v>25</v>
      </c>
      <c r="AT42" s="39" t="s">
        <v>24</v>
      </c>
      <c r="AU42" s="39" t="s">
        <v>25</v>
      </c>
      <c r="AV42" s="39" t="s">
        <v>25</v>
      </c>
      <c r="AW42" s="39" t="s">
        <v>25</v>
      </c>
      <c r="AX42" s="39" t="s">
        <v>25</v>
      </c>
      <c r="AY42" s="39" t="s">
        <v>28</v>
      </c>
      <c r="AZ42" s="13" t="s">
        <v>27</v>
      </c>
      <c r="BA42" s="13" t="s">
        <v>24</v>
      </c>
      <c r="BB42" s="13" t="s">
        <v>28</v>
      </c>
      <c r="BC42" s="5">
        <f t="shared" si="11"/>
        <v>19</v>
      </c>
      <c r="BD42" s="5">
        <f t="shared" si="12"/>
        <v>4</v>
      </c>
      <c r="BE42" s="5">
        <f t="shared" si="13"/>
        <v>2</v>
      </c>
      <c r="BF42" s="5">
        <f t="shared" si="14"/>
        <v>0</v>
      </c>
      <c r="BG42" s="5">
        <f t="shared" si="15"/>
        <v>0</v>
      </c>
      <c r="BH42" s="5">
        <f t="shared" si="16"/>
        <v>0</v>
      </c>
      <c r="BI42" s="5">
        <f t="shared" si="17"/>
        <v>0</v>
      </c>
      <c r="BJ42" s="5">
        <f t="shared" si="18"/>
        <v>0</v>
      </c>
      <c r="BK42" s="5">
        <f t="shared" si="19"/>
        <v>0</v>
      </c>
      <c r="BL42" s="10">
        <f t="shared" si="20"/>
        <v>0</v>
      </c>
      <c r="BM42" s="10">
        <f t="shared" si="21"/>
        <v>0</v>
      </c>
      <c r="BN42" s="5">
        <f t="shared" si="22"/>
        <v>4</v>
      </c>
      <c r="BO42" s="5">
        <f t="shared" si="23"/>
        <v>2</v>
      </c>
      <c r="BP42" s="10">
        <f t="shared" si="24"/>
        <v>0</v>
      </c>
      <c r="BQ42" s="5">
        <f t="shared" si="25"/>
        <v>0</v>
      </c>
      <c r="BR42" s="11">
        <f t="shared" si="26"/>
        <v>25</v>
      </c>
      <c r="BS42" s="49">
        <f t="shared" si="27"/>
        <v>4</v>
      </c>
      <c r="BT42" s="12">
        <f t="shared" si="38"/>
        <v>29</v>
      </c>
      <c r="BU42" s="12">
        <f t="shared" si="39"/>
        <v>0</v>
      </c>
      <c r="BV42" s="65">
        <f t="shared" si="37"/>
        <v>0</v>
      </c>
      <c r="BW42" s="52">
        <f t="shared" si="40"/>
        <v>0</v>
      </c>
      <c r="BX42" s="13"/>
      <c r="BY42" s="13"/>
      <c r="BZ42" s="14">
        <f t="shared" si="41"/>
        <v>-29</v>
      </c>
      <c r="CA42" s="2"/>
      <c r="CB42" s="2">
        <f t="shared" si="42"/>
        <v>0</v>
      </c>
      <c r="CC42" s="2">
        <f t="shared" si="43"/>
        <v>0</v>
      </c>
      <c r="CD42" s="2"/>
      <c r="CE42" s="2">
        <f t="shared" si="44"/>
        <v>0</v>
      </c>
      <c r="CH42" s="34">
        <f t="shared" si="36"/>
        <v>0.16666666666666696</v>
      </c>
    </row>
    <row r="43" spans="1:86" x14ac:dyDescent="0.25">
      <c r="A43" s="64">
        <v>34</v>
      </c>
      <c r="B43" s="37" t="s">
        <v>148</v>
      </c>
      <c r="C43" s="37"/>
      <c r="D43" s="85" t="s">
        <v>147</v>
      </c>
      <c r="E43" s="36" t="str">
        <f>VLOOKUP(B43,[1]Com!$B$11:$D$44,3,0)</f>
        <v>Uma Shankar Tiwari</v>
      </c>
      <c r="F43" s="35" t="s">
        <v>68</v>
      </c>
      <c r="G43" s="35"/>
      <c r="H43" s="9"/>
      <c r="I43" s="13" t="s">
        <v>26</v>
      </c>
      <c r="J43" s="13" t="s">
        <v>26</v>
      </c>
      <c r="K43" s="13" t="s">
        <v>26</v>
      </c>
      <c r="L43" s="13" t="s">
        <v>26</v>
      </c>
      <c r="M43" s="13" t="s">
        <v>26</v>
      </c>
      <c r="N43" s="13" t="s">
        <v>26</v>
      </c>
      <c r="O43" s="13" t="s">
        <v>26</v>
      </c>
      <c r="P43" s="13" t="s">
        <v>26</v>
      </c>
      <c r="Q43" s="13" t="s">
        <v>26</v>
      </c>
      <c r="R43" s="13" t="s">
        <v>26</v>
      </c>
      <c r="S43" s="13" t="s">
        <v>26</v>
      </c>
      <c r="T43" s="13" t="s">
        <v>26</v>
      </c>
      <c r="U43" s="13" t="s">
        <v>26</v>
      </c>
      <c r="V43" s="13" t="s">
        <v>26</v>
      </c>
      <c r="W43" s="13" t="s">
        <v>26</v>
      </c>
      <c r="X43" s="13" t="s">
        <v>26</v>
      </c>
      <c r="Y43" s="13" t="s">
        <v>26</v>
      </c>
      <c r="Z43" s="13" t="s">
        <v>26</v>
      </c>
      <c r="AA43" s="13" t="s">
        <v>26</v>
      </c>
      <c r="AB43" s="13" t="s">
        <v>26</v>
      </c>
      <c r="AC43" s="13" t="s">
        <v>26</v>
      </c>
      <c r="AD43" s="13" t="s">
        <v>27</v>
      </c>
      <c r="AE43" s="13" t="s">
        <v>27</v>
      </c>
      <c r="AF43" s="13" t="s">
        <v>27</v>
      </c>
      <c r="AG43" s="13" t="s">
        <v>27</v>
      </c>
      <c r="AH43" s="13" t="s">
        <v>27</v>
      </c>
      <c r="AI43" s="13" t="s">
        <v>24</v>
      </c>
      <c r="AJ43" s="13" t="s">
        <v>27</v>
      </c>
      <c r="AK43" s="39" t="s">
        <v>27</v>
      </c>
      <c r="AL43" s="39" t="s">
        <v>27</v>
      </c>
      <c r="AM43" s="39" t="s">
        <v>26</v>
      </c>
      <c r="AN43" s="39" t="s">
        <v>27</v>
      </c>
      <c r="AO43" s="39" t="s">
        <v>27</v>
      </c>
      <c r="AP43" s="39" t="s">
        <v>27</v>
      </c>
      <c r="AQ43" s="39" t="s">
        <v>24</v>
      </c>
      <c r="AR43" s="39" t="s">
        <v>27</v>
      </c>
      <c r="AS43" s="39" t="s">
        <v>27</v>
      </c>
      <c r="AT43" s="39" t="s">
        <v>27</v>
      </c>
      <c r="AU43" s="39" t="s">
        <v>27</v>
      </c>
      <c r="AV43" s="39" t="s">
        <v>27</v>
      </c>
      <c r="AW43" s="39" t="s">
        <v>27</v>
      </c>
      <c r="AX43" s="39" t="s">
        <v>24</v>
      </c>
      <c r="AY43" s="39" t="s">
        <v>26</v>
      </c>
      <c r="AZ43" s="13" t="s">
        <v>26</v>
      </c>
      <c r="BA43" s="13" t="s">
        <v>27</v>
      </c>
      <c r="BB43" s="13" t="s">
        <v>27</v>
      </c>
      <c r="BC43" s="5">
        <f t="shared" si="11"/>
        <v>0</v>
      </c>
      <c r="BD43" s="5">
        <f t="shared" si="12"/>
        <v>19</v>
      </c>
      <c r="BE43" s="5">
        <f t="shared" si="13"/>
        <v>0</v>
      </c>
      <c r="BF43" s="5">
        <f t="shared" si="14"/>
        <v>0</v>
      </c>
      <c r="BG43" s="5">
        <f t="shared" si="15"/>
        <v>0</v>
      </c>
      <c r="BH43" s="5">
        <f t="shared" si="16"/>
        <v>0</v>
      </c>
      <c r="BI43" s="5">
        <f t="shared" si="17"/>
        <v>0</v>
      </c>
      <c r="BJ43" s="5">
        <f t="shared" si="18"/>
        <v>0</v>
      </c>
      <c r="BK43" s="5">
        <f t="shared" si="19"/>
        <v>0</v>
      </c>
      <c r="BL43" s="10">
        <f t="shared" si="20"/>
        <v>0</v>
      </c>
      <c r="BM43" s="10">
        <f t="shared" si="21"/>
        <v>0</v>
      </c>
      <c r="BN43" s="5">
        <f t="shared" si="22"/>
        <v>3</v>
      </c>
      <c r="BO43" s="5">
        <f t="shared" si="23"/>
        <v>9</v>
      </c>
      <c r="BP43" s="10">
        <f t="shared" si="24"/>
        <v>0</v>
      </c>
      <c r="BQ43" s="5">
        <f t="shared" si="25"/>
        <v>0</v>
      </c>
      <c r="BR43" s="11">
        <f t="shared" si="26"/>
        <v>19</v>
      </c>
      <c r="BS43" s="49">
        <f t="shared" si="27"/>
        <v>3</v>
      </c>
      <c r="BT43" s="12">
        <f t="shared" si="38"/>
        <v>22</v>
      </c>
      <c r="BU43" s="12">
        <f t="shared" si="39"/>
        <v>0</v>
      </c>
      <c r="BV43" s="65">
        <f t="shared" si="37"/>
        <v>0</v>
      </c>
      <c r="BW43" s="52">
        <f t="shared" si="40"/>
        <v>0</v>
      </c>
      <c r="BX43" s="13"/>
      <c r="BY43" s="13"/>
      <c r="BZ43" s="14">
        <f t="shared" si="41"/>
        <v>-22</v>
      </c>
      <c r="CA43" s="2"/>
      <c r="CB43" s="2">
        <f t="shared" si="42"/>
        <v>0</v>
      </c>
      <c r="CC43" s="2">
        <f t="shared" si="43"/>
        <v>0</v>
      </c>
      <c r="CD43" s="2"/>
      <c r="CE43" s="2">
        <f t="shared" si="44"/>
        <v>0</v>
      </c>
      <c r="CH43" s="34">
        <f t="shared" si="36"/>
        <v>0.16666666666666652</v>
      </c>
    </row>
    <row r="44" spans="1:86" ht="15.75" thickBot="1" x14ac:dyDescent="0.3">
      <c r="A44" s="64"/>
      <c r="B44" s="67"/>
      <c r="C44" s="67"/>
      <c r="D44" s="67"/>
      <c r="E44" s="67"/>
      <c r="F44" s="67"/>
      <c r="G44" s="67"/>
      <c r="H44" s="67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73"/>
      <c r="BA44" s="73"/>
      <c r="BB44" s="73"/>
      <c r="BC44" s="5">
        <f t="shared" si="11"/>
        <v>0</v>
      </c>
      <c r="BD44" s="5">
        <f t="shared" si="12"/>
        <v>0</v>
      </c>
      <c r="BE44" s="5">
        <f t="shared" si="13"/>
        <v>0</v>
      </c>
      <c r="BF44" s="5">
        <f t="shared" si="14"/>
        <v>0</v>
      </c>
      <c r="BG44" s="5">
        <f t="shared" si="15"/>
        <v>0</v>
      </c>
      <c r="BH44" s="5">
        <f t="shared" si="16"/>
        <v>0</v>
      </c>
      <c r="BI44" s="5">
        <f t="shared" si="17"/>
        <v>0</v>
      </c>
      <c r="BJ44" s="5">
        <f t="shared" si="18"/>
        <v>0</v>
      </c>
      <c r="BK44" s="5">
        <f t="shared" si="19"/>
        <v>0</v>
      </c>
      <c r="BL44" s="10">
        <f t="shared" si="20"/>
        <v>0</v>
      </c>
      <c r="BM44" s="10">
        <f t="shared" si="21"/>
        <v>0</v>
      </c>
      <c r="BN44" s="5">
        <f t="shared" si="22"/>
        <v>0</v>
      </c>
      <c r="BO44" s="5">
        <f t="shared" si="23"/>
        <v>0</v>
      </c>
      <c r="BP44" s="10">
        <f t="shared" si="24"/>
        <v>0</v>
      </c>
      <c r="BQ44" s="5">
        <v>5</v>
      </c>
      <c r="BR44" s="82">
        <f>SUM(BR10:BR43)</f>
        <v>837</v>
      </c>
      <c r="BS44" s="69">
        <f t="shared" ref="BS44" si="45">BT44-BR44</f>
        <v>0</v>
      </c>
      <c r="BT44" s="70">
        <f t="shared" ref="BT44" si="46">BR44+BL44+BM44+BN44</f>
        <v>837</v>
      </c>
      <c r="BU44" s="70">
        <f t="shared" ref="BU44" si="47">BH44+BI44+BJ44+BK44+BL44</f>
        <v>0</v>
      </c>
      <c r="BV44" s="71">
        <f t="shared" ref="BV44" si="48">BM44</f>
        <v>0</v>
      </c>
      <c r="BW44" s="52">
        <f t="shared" ref="BW44" si="49">BQ44+BP44</f>
        <v>5</v>
      </c>
      <c r="BX44" s="16"/>
      <c r="BY44" s="13"/>
      <c r="BZ44" s="14">
        <f t="shared" ref="BZ44" si="50">BY44-BT44</f>
        <v>-837</v>
      </c>
      <c r="CA44" s="2"/>
      <c r="CB44" s="2">
        <f t="shared" ref="CB44" si="51">(BU44+BV44*2)*8</f>
        <v>0</v>
      </c>
      <c r="CC44" s="2">
        <f t="shared" ref="CC44" si="52">CB44*CA44</f>
        <v>0</v>
      </c>
      <c r="CD44" s="2"/>
      <c r="CE44" s="2">
        <f t="shared" ref="CE44" si="53">CD44-CC44</f>
        <v>0</v>
      </c>
    </row>
    <row r="45" spans="1:86" x14ac:dyDescent="0.25"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BR45" s="17"/>
    </row>
  </sheetData>
  <autoFilter ref="A8:CH44"/>
  <mergeCells count="8">
    <mergeCell ref="B5:AW5"/>
    <mergeCell ref="B6:E7"/>
    <mergeCell ref="F6:AW7"/>
    <mergeCell ref="B1:AW1"/>
    <mergeCell ref="B2:AW2"/>
    <mergeCell ref="B3:AW3"/>
    <mergeCell ref="F4:R4"/>
    <mergeCell ref="U4:AW4"/>
  </mergeCells>
  <phoneticPr fontId="18" type="noConversion"/>
  <conditionalFormatting sqref="AU29">
    <cfRule type="containsText" dxfId="142" priority="5009" operator="containsText" text="C/O">
      <formula>NOT(ISERROR(SEARCH("C/O",AU29)))</formula>
    </cfRule>
  </conditionalFormatting>
  <conditionalFormatting sqref="BH9:BK9 BW10:BW44 BG10:BK44 BQ10:BQ44">
    <cfRule type="cellIs" dxfId="141" priority="4996" operator="greaterThan">
      <formula>0</formula>
    </cfRule>
  </conditionalFormatting>
  <conditionalFormatting sqref="BW10:BW44">
    <cfRule type="cellIs" dxfId="140" priority="4995" operator="lessThan">
      <formula>0</formula>
    </cfRule>
  </conditionalFormatting>
  <conditionalFormatting sqref="BZ44:CA44 BZ10:CA28 BZ29:BZ43">
    <cfRule type="cellIs" dxfId="139" priority="4989" operator="equal">
      <formula>FALSE</formula>
    </cfRule>
  </conditionalFormatting>
  <conditionalFormatting sqref="B9:D9">
    <cfRule type="duplicateValues" dxfId="138" priority="4986"/>
    <cfRule type="duplicateValues" dxfId="137" priority="4987"/>
  </conditionalFormatting>
  <conditionalFormatting sqref="B9:D9">
    <cfRule type="duplicateValues" dxfId="136" priority="4984"/>
    <cfRule type="duplicateValues" dxfId="135" priority="4985"/>
  </conditionalFormatting>
  <conditionalFormatting sqref="B9:D9">
    <cfRule type="duplicateValues" dxfId="134" priority="4983"/>
  </conditionalFormatting>
  <conditionalFormatting sqref="B9:D9">
    <cfRule type="duplicateValues" dxfId="133" priority="4980"/>
    <cfRule type="duplicateValues" dxfId="132" priority="4981"/>
    <cfRule type="duplicateValues" dxfId="131" priority="4982"/>
  </conditionalFormatting>
  <conditionalFormatting sqref="B9:D9">
    <cfRule type="duplicateValues" dxfId="130" priority="4979"/>
  </conditionalFormatting>
  <conditionalFormatting sqref="B9:D9">
    <cfRule type="duplicateValues" dxfId="129" priority="4978"/>
  </conditionalFormatting>
  <conditionalFormatting sqref="B9:D9">
    <cfRule type="duplicateValues" dxfId="128" priority="4975"/>
    <cfRule type="duplicateValues" dxfId="127" priority="4976"/>
    <cfRule type="duplicateValues" dxfId="126" priority="4977"/>
  </conditionalFormatting>
  <conditionalFormatting sqref="B8:D8">
    <cfRule type="duplicateValues" dxfId="125" priority="4974"/>
  </conditionalFormatting>
  <conditionalFormatting sqref="B8:D8">
    <cfRule type="duplicateValues" dxfId="124" priority="4972"/>
    <cfRule type="duplicateValues" dxfId="123" priority="4973"/>
  </conditionalFormatting>
  <conditionalFormatting sqref="B8:D8">
    <cfRule type="duplicateValues" dxfId="122" priority="4970"/>
    <cfRule type="duplicateValues" dxfId="121" priority="4971"/>
  </conditionalFormatting>
  <conditionalFormatting sqref="B8:D8">
    <cfRule type="duplicateValues" dxfId="120" priority="4967"/>
    <cfRule type="duplicateValues" dxfId="119" priority="4968"/>
    <cfRule type="duplicateValues" dxfId="118" priority="4969"/>
  </conditionalFormatting>
  <conditionalFormatting sqref="B8:D8">
    <cfRule type="duplicateValues" dxfId="117" priority="4966"/>
  </conditionalFormatting>
  <conditionalFormatting sqref="B8:D8">
    <cfRule type="duplicateValues" dxfId="116" priority="4965"/>
  </conditionalFormatting>
  <conditionalFormatting sqref="B8:D8">
    <cfRule type="duplicateValues" dxfId="115" priority="4962"/>
    <cfRule type="duplicateValues" dxfId="114" priority="4963"/>
    <cfRule type="duplicateValues" dxfId="113" priority="4964"/>
  </conditionalFormatting>
  <conditionalFormatting sqref="AU29">
    <cfRule type="expression" dxfId="112" priority="3112">
      <formula>AU$9=$G29</formula>
    </cfRule>
  </conditionalFormatting>
  <conditionalFormatting sqref="AU29">
    <cfRule type="containsText" dxfId="111" priority="3110" operator="containsText" text="a">
      <formula>NOT(ISERROR(SEARCH("a",AU29)))</formula>
    </cfRule>
  </conditionalFormatting>
  <conditionalFormatting sqref="AU29">
    <cfRule type="containsText" dxfId="110" priority="3105" operator="containsText" text="C/O">
      <formula>NOT(ISERROR(SEARCH("C/O",AU29)))</formula>
    </cfRule>
    <cfRule type="containsText" dxfId="109" priority="3106" operator="containsText" text="E+N">
      <formula>NOT(ISERROR(SEARCH("E+N",AU29)))</formula>
    </cfRule>
    <cfRule type="containsText" dxfId="108" priority="3107" operator="containsText" text="M+N">
      <formula>NOT(ISERROR(SEARCH("M+N",AU29)))</formula>
    </cfRule>
    <cfRule type="containsText" dxfId="107" priority="3108" operator="containsText" text="M+E">
      <formula>NOT(ISERROR(SEARCH("M+E",AU29)))</formula>
    </cfRule>
    <cfRule type="cellIs" dxfId="106" priority="3109" operator="equal">
      <formula>"+"</formula>
    </cfRule>
  </conditionalFormatting>
  <conditionalFormatting sqref="AU29">
    <cfRule type="containsText" dxfId="105" priority="3104" operator="containsText" text="O">
      <formula>NOT(ISERROR(SEARCH("O",AU29)))</formula>
    </cfRule>
  </conditionalFormatting>
  <conditionalFormatting sqref="B42:D42">
    <cfRule type="duplicateValues" dxfId="104" priority="2468"/>
  </conditionalFormatting>
  <conditionalFormatting sqref="B42:D42">
    <cfRule type="duplicateValues" dxfId="103" priority="2467"/>
  </conditionalFormatting>
  <conditionalFormatting sqref="B43:D43">
    <cfRule type="duplicateValues" dxfId="102" priority="2442"/>
  </conditionalFormatting>
  <conditionalFormatting sqref="B43:D43">
    <cfRule type="duplicateValues" dxfId="101" priority="2441"/>
  </conditionalFormatting>
  <conditionalFormatting sqref="B43:D43">
    <cfRule type="duplicateValues" dxfId="100" priority="2439"/>
    <cfRule type="duplicateValues" dxfId="99" priority="2440"/>
  </conditionalFormatting>
  <conditionalFormatting sqref="B43:D43">
    <cfRule type="duplicateValues" dxfId="98" priority="2438"/>
  </conditionalFormatting>
  <conditionalFormatting sqref="B43:D43">
    <cfRule type="duplicateValues" dxfId="97" priority="2435"/>
    <cfRule type="duplicateValues" dxfId="96" priority="2436"/>
    <cfRule type="duplicateValues" dxfId="95" priority="2437"/>
  </conditionalFormatting>
  <conditionalFormatting sqref="B43:D43">
    <cfRule type="duplicateValues" dxfId="94" priority="2434"/>
  </conditionalFormatting>
  <conditionalFormatting sqref="B30:D30">
    <cfRule type="duplicateValues" dxfId="93" priority="2413"/>
  </conditionalFormatting>
  <conditionalFormatting sqref="B40:D40">
    <cfRule type="duplicateValues" dxfId="92" priority="2394"/>
  </conditionalFormatting>
  <conditionalFormatting sqref="B40:D40">
    <cfRule type="duplicateValues" dxfId="91" priority="2393"/>
  </conditionalFormatting>
  <conditionalFormatting sqref="B40:D40">
    <cfRule type="duplicateValues" dxfId="90" priority="2392"/>
  </conditionalFormatting>
  <conditionalFormatting sqref="B41:D41">
    <cfRule type="duplicateValues" dxfId="89" priority="2273"/>
  </conditionalFormatting>
  <conditionalFormatting sqref="B41:D41">
    <cfRule type="duplicateValues" dxfId="88" priority="2272"/>
  </conditionalFormatting>
  <conditionalFormatting sqref="B41:D41">
    <cfRule type="duplicateValues" dxfId="87" priority="2270"/>
    <cfRule type="duplicateValues" dxfId="86" priority="2271"/>
  </conditionalFormatting>
  <conditionalFormatting sqref="B41:D41">
    <cfRule type="duplicateValues" dxfId="85" priority="2269"/>
  </conditionalFormatting>
  <conditionalFormatting sqref="B41:D41">
    <cfRule type="duplicateValues" dxfId="84" priority="2266"/>
    <cfRule type="duplicateValues" dxfId="83" priority="2267"/>
    <cfRule type="duplicateValues" dxfId="82" priority="2268"/>
  </conditionalFormatting>
  <conditionalFormatting sqref="B41:D41">
    <cfRule type="duplicateValues" dxfId="81" priority="2265"/>
  </conditionalFormatting>
  <conditionalFormatting sqref="B41:D41">
    <cfRule type="duplicateValues" dxfId="80" priority="2262"/>
    <cfRule type="duplicateValues" dxfId="79" priority="2263"/>
    <cfRule type="duplicateValues" dxfId="78" priority="2264"/>
  </conditionalFormatting>
  <conditionalFormatting sqref="AU29">
    <cfRule type="cellIs" dxfId="77" priority="1865" operator="equal">
      <formula>"O"</formula>
    </cfRule>
    <cfRule type="cellIs" dxfId="76" priority="1866" operator="equal">
      <formula>"O"</formula>
    </cfRule>
    <cfRule type="cellIs" dxfId="75" priority="1867" operator="equal">
      <formula>"M+E"</formula>
    </cfRule>
    <cfRule type="cellIs" dxfId="74" priority="1868" operator="equal">
      <formula>"O"</formula>
    </cfRule>
    <cfRule type="cellIs" dxfId="73" priority="1869" operator="equal">
      <formula>"A"</formula>
    </cfRule>
  </conditionalFormatting>
  <conditionalFormatting sqref="CH10:CH43">
    <cfRule type="containsText" dxfId="72" priority="1045" operator="containsText" text="Compliance">
      <formula>NOT(ISERROR(SEARCH("Compliance",CH10)))</formula>
    </cfRule>
  </conditionalFormatting>
  <conditionalFormatting sqref="CH10:CH43">
    <cfRule type="containsText" dxfId="71" priority="1044" operator="containsText" text="Non Compliance">
      <formula>NOT(ISERROR(SEARCH("Non Compliance",CH10)))</formula>
    </cfRule>
  </conditionalFormatting>
  <conditionalFormatting sqref="AM35 AO34 AW34:AY35 AM33 AK32:AY32 AY31 AK30:AW31 AL27:AM27 AM25:AM26 AK10:AY11 AL17:BB17 AK13:AY25 AM12 AL12:AL13 AW41:BB41 I17:L17 I41:O41 I8:BB9 X10:X25 AQ26 AR27 AK36:AY43 X36:X41 AK28:AY30 X27:X32">
    <cfRule type="cellIs" dxfId="70" priority="801" operator="equal">
      <formula>"A"</formula>
    </cfRule>
  </conditionalFormatting>
  <conditionalFormatting sqref="AL31 AK30:AV30 AM27 X30:X31">
    <cfRule type="cellIs" dxfId="69" priority="783" operator="equal">
      <formula>"O"</formula>
    </cfRule>
  </conditionalFormatting>
  <conditionalFormatting sqref="AM35 AM33 AO34 AO32 AY31 AW30:AY30 AM30:AM31 AL27 AM25:AM26 AK10:AY11 AL17:BB17 AK13:AY25 AM12 AL12:AL13 AW41:BB41 I17:L17 I41:O41 X10:X25 AQ26 AR27 X36:X41 AK36:AY44 AK28:AY29 X27:X29">
    <cfRule type="cellIs" dxfId="68" priority="630" operator="equal">
      <formula>"O"</formula>
    </cfRule>
    <cfRule type="cellIs" dxfId="67" priority="631" operator="equal">
      <formula>"O"</formula>
    </cfRule>
  </conditionalFormatting>
  <conditionalFormatting sqref="AK38:AS38 AL27 AW41:BB41 I41:O41 I8:BB9 X38 X27 AP10:AY1048576">
    <cfRule type="cellIs" dxfId="66" priority="579" operator="equal">
      <formula>"M+E"</formula>
    </cfRule>
  </conditionalFormatting>
  <conditionalFormatting sqref="AL31 AK30:AV30 AM27 X30:X31">
    <cfRule type="cellIs" dxfId="65" priority="572" operator="equal">
      <formula>"M+N"</formula>
    </cfRule>
    <cfRule type="cellIs" dxfId="64" priority="573" operator="equal">
      <formula>"E+N"</formula>
    </cfRule>
    <cfRule type="cellIs" dxfId="63" priority="574" operator="equal">
      <formula>"M+E"</formula>
    </cfRule>
  </conditionalFormatting>
  <conditionalFormatting sqref="AK39:AV39 AH40:AV40 AM35 AO34 AO32 AM33 AW30:AY30 AL30:AM31 AL27 AM25:AM26 AL17:BB17 AK13:AY25 AM12 AL12:AL13 AK10:BA11 X41:BB41 I17:L17 J41:O41 I8:BB8 I9:I16 J9:BB9 J42:Y43 X10:X25 X39:X41 AQ26 AQ27:AR27 X40:AJ1048576 AK28:AY29 X27:X31 AX12:BA1048576 I18:I1048576">
    <cfRule type="cellIs" dxfId="62" priority="500" operator="equal">
      <formula>"E+N"</formula>
    </cfRule>
    <cfRule type="cellIs" dxfId="61" priority="501" operator="equal">
      <formula>"M+E"</formula>
    </cfRule>
  </conditionalFormatting>
  <conditionalFormatting sqref="AK33:AW35 AP27 AK26 AR26 AK12 AU12 AN12 J8:BB8 X10:AJ39 BB10:BB1048576 J10:W1048576">
    <cfRule type="cellIs" dxfId="60" priority="489" operator="equal">
      <formula>"A"</formula>
    </cfRule>
    <cfRule type="cellIs" dxfId="59" priority="490" operator="equal">
      <formula>"O"</formula>
    </cfRule>
  </conditionalFormatting>
  <conditionalFormatting sqref="AR33:AY35 AQ27:AY27 AO26 AR26:AY26 AR12:AY12">
    <cfRule type="cellIs" dxfId="58" priority="484" operator="equal">
      <formula>"DD"</formula>
    </cfRule>
  </conditionalFormatting>
  <conditionalFormatting sqref="AK39:AV39 AH40:AV40 AS33:AY35 AM27 AQ27 AO26 AS26:AY27 AS12:AY12 X41:BB41 J41:O41 I8:BB8 J9:BB9 J42:Y43 X39:X41 X40:AJ1048576 AZ10:BA1048576 I9:I1048576">
    <cfRule type="cellIs" dxfId="57" priority="482" operator="equal">
      <formula>"O"</formula>
    </cfRule>
    <cfRule type="cellIs" dxfId="56" priority="483" operator="equal">
      <formula>"A"</formula>
    </cfRule>
  </conditionalFormatting>
  <conditionalFormatting sqref="AJ40:AJ43 AK33:AN35 AO32:AY38 AL17:BB17 AJ41:BB41 I17:L17 I41:O41 AO40:AY1048576 AK36:AY43 AK10:AY32 X10:X41 BC10:BC44">
    <cfRule type="cellIs" dxfId="55" priority="397" operator="equal">
      <formula>"PR"</formula>
    </cfRule>
  </conditionalFormatting>
  <conditionalFormatting sqref="AM35 AM33 AO34 AS33:AY35 AL27:AM27 AO26 AS26:AY27 AM25:AM26 AK10:AY25 AL17:BB17 I17:L17 X10:X25 AQ26 AQ27:AR27 AK28:AY32 X27:X32">
    <cfRule type="cellIs" dxfId="54" priority="364" operator="equal">
      <formula>"O"</formula>
    </cfRule>
    <cfRule type="cellIs" dxfId="53" priority="365" operator="equal">
      <formula>"A"</formula>
    </cfRule>
  </conditionalFormatting>
  <conditionalFormatting sqref="B32:D32">
    <cfRule type="duplicateValues" dxfId="52" priority="29540"/>
  </conditionalFormatting>
  <conditionalFormatting sqref="B32:D32">
    <cfRule type="duplicateValues" dxfId="51" priority="29541"/>
  </conditionalFormatting>
  <conditionalFormatting sqref="B32:D32">
    <cfRule type="duplicateValues" dxfId="50" priority="29542"/>
  </conditionalFormatting>
  <conditionalFormatting sqref="B32:D32">
    <cfRule type="duplicateValues" dxfId="49" priority="29543"/>
    <cfRule type="duplicateValues" dxfId="48" priority="29544"/>
  </conditionalFormatting>
  <conditionalFormatting sqref="B32:D32">
    <cfRule type="duplicateValues" dxfId="47" priority="29545"/>
    <cfRule type="duplicateValues" dxfId="46" priority="29546"/>
    <cfRule type="duplicateValues" dxfId="45" priority="29547"/>
  </conditionalFormatting>
  <conditionalFormatting sqref="B32:D32">
    <cfRule type="duplicateValues" dxfId="44" priority="29548"/>
  </conditionalFormatting>
  <conditionalFormatting sqref="B38:D38">
    <cfRule type="duplicateValues" dxfId="43" priority="29686"/>
    <cfRule type="duplicateValues" dxfId="42" priority="29687"/>
  </conditionalFormatting>
  <conditionalFormatting sqref="B38:D38">
    <cfRule type="duplicateValues" dxfId="41" priority="29692"/>
  </conditionalFormatting>
  <conditionalFormatting sqref="B38:D38">
    <cfRule type="duplicateValues" dxfId="40" priority="29695"/>
    <cfRule type="duplicateValues" dxfId="39" priority="29696"/>
    <cfRule type="duplicateValues" dxfId="38" priority="29697"/>
  </conditionalFormatting>
  <conditionalFormatting sqref="B38:D38">
    <cfRule type="duplicateValues" dxfId="37" priority="29704"/>
  </conditionalFormatting>
  <conditionalFormatting sqref="B38:D38">
    <cfRule type="duplicateValues" dxfId="36" priority="29707"/>
  </conditionalFormatting>
  <conditionalFormatting sqref="B38:D38">
    <cfRule type="duplicateValues" dxfId="35" priority="29710"/>
  </conditionalFormatting>
  <conditionalFormatting sqref="B38:D38">
    <cfRule type="duplicateValues" dxfId="34" priority="29713"/>
    <cfRule type="duplicateValues" dxfId="33" priority="29714"/>
    <cfRule type="duplicateValues" dxfId="32" priority="29715"/>
  </conditionalFormatting>
  <conditionalFormatting sqref="B36:D1048576 B8:D9 B31:C31 B29:D30 B32:D32">
    <cfRule type="duplicateValues" dxfId="31" priority="29948"/>
  </conditionalFormatting>
  <conditionalFormatting sqref="B39:D39 B32:D32 B36:D37 B43:D43">
    <cfRule type="duplicateValues" dxfId="30" priority="39459"/>
    <cfRule type="duplicateValues" dxfId="29" priority="39460"/>
    <cfRule type="duplicateValues" dxfId="28" priority="39461"/>
  </conditionalFormatting>
  <conditionalFormatting sqref="B39:D39 B32:D32 B36:D37 B43:D43">
    <cfRule type="duplicateValues" dxfId="27" priority="39471"/>
  </conditionalFormatting>
  <conditionalFormatting sqref="B39:D39 B32:D32 B36:D37 B43:D43">
    <cfRule type="duplicateValues" dxfId="26" priority="39475"/>
    <cfRule type="duplicateValues" dxfId="25" priority="39476"/>
  </conditionalFormatting>
  <conditionalFormatting sqref="B39:D39 B32:D32 B36:D37 B43:D43">
    <cfRule type="duplicateValues" dxfId="24" priority="39483"/>
  </conditionalFormatting>
  <conditionalFormatting sqref="B39:D39 B32:D32 B36:D37 B43:D43">
    <cfRule type="duplicateValues" dxfId="23" priority="39487"/>
    <cfRule type="duplicateValues" dxfId="22" priority="39488"/>
    <cfRule type="duplicateValues" dxfId="21" priority="39489"/>
  </conditionalFormatting>
  <conditionalFormatting sqref="B39:D39 B32:D32 B36:D37 B43:D43">
    <cfRule type="duplicateValues" dxfId="20" priority="39499"/>
  </conditionalFormatting>
  <conditionalFormatting sqref="B39:D39 B32:D32 B36:D37 B43:D43">
    <cfRule type="duplicateValues" dxfId="19" priority="39503"/>
  </conditionalFormatting>
  <conditionalFormatting sqref="B40:D40 B38:D38 B32:D32 B42:D42 B29:D29">
    <cfRule type="duplicateValues" dxfId="18" priority="39507"/>
  </conditionalFormatting>
  <conditionalFormatting sqref="B37:D38">
    <cfRule type="duplicateValues" dxfId="17" priority="39512"/>
  </conditionalFormatting>
  <conditionalFormatting sqref="B40:D40 B37:D38">
    <cfRule type="duplicateValues" dxfId="16" priority="39513"/>
  </conditionalFormatting>
  <conditionalFormatting sqref="B40:D40 B32:D32 B31:C31 B38:D38 B42:D42 B29:D29 B36:D36">
    <cfRule type="duplicateValues" dxfId="15" priority="39515"/>
  </conditionalFormatting>
  <conditionalFormatting sqref="B36:D43 B31:C31 B29:D30 B32:D32">
    <cfRule type="duplicateValues" dxfId="14" priority="39704"/>
  </conditionalFormatting>
  <conditionalFormatting sqref="B36:D43 B31:C31 B29:D30 B32:D32">
    <cfRule type="duplicateValues" dxfId="13" priority="39709"/>
  </conditionalFormatting>
  <conditionalFormatting sqref="B36:D43 B31:C31 B29:D30 B32:D32">
    <cfRule type="duplicateValues" dxfId="12" priority="39714"/>
    <cfRule type="duplicateValues" dxfId="11" priority="39715"/>
  </conditionalFormatting>
  <conditionalFormatting sqref="B36:D43 B31:C31 B29:D30 B32:D32">
    <cfRule type="duplicateValues" dxfId="10" priority="39724"/>
    <cfRule type="duplicateValues" dxfId="9" priority="39725"/>
  </conditionalFormatting>
  <conditionalFormatting sqref="B36:D43 B31:C31 B29:D30 B32:D32">
    <cfRule type="duplicateValues" dxfId="8" priority="39734"/>
  </conditionalFormatting>
  <conditionalFormatting sqref="B36:D43 B31:C31 B29:D30 B32:D32">
    <cfRule type="duplicateValues" dxfId="7" priority="39739"/>
    <cfRule type="duplicateValues" dxfId="6" priority="39740"/>
    <cfRule type="duplicateValues" dxfId="5" priority="39741"/>
  </conditionalFormatting>
  <conditionalFormatting sqref="B36:D43 B31:C31 B29:D30 B32:D32">
    <cfRule type="duplicateValues" dxfId="4" priority="39754"/>
    <cfRule type="duplicateValues" dxfId="3" priority="39755"/>
    <cfRule type="duplicateValues" dxfId="2" priority="39756"/>
  </conditionalFormatting>
  <conditionalFormatting sqref="B36:D43 B31:C31 B29:D30 B32:D32">
    <cfRule type="duplicateValues" dxfId="1" priority="39769"/>
  </conditionalFormatting>
  <conditionalFormatting sqref="B10:C28">
    <cfRule type="duplicateValues" dxfId="0" priority="39865"/>
  </conditionalFormatting>
  <pageMargins left="0.28000000000000003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J8" sqref="J8"/>
    </sheetView>
  </sheetViews>
  <sheetFormatPr defaultRowHeight="15" x14ac:dyDescent="0.25"/>
  <cols>
    <col min="2" max="2" width="12.7109375" bestFit="1" customWidth="1"/>
    <col min="12" max="16" width="0" hidden="1" customWidth="1"/>
  </cols>
  <sheetData>
    <row r="1" spans="1:16" x14ac:dyDescent="0.25">
      <c r="A1" s="95">
        <v>44794</v>
      </c>
      <c r="B1" s="96"/>
      <c r="C1" s="96"/>
      <c r="D1" s="96"/>
      <c r="E1" s="96"/>
      <c r="G1" s="95" t="s">
        <v>59</v>
      </c>
      <c r="H1" s="96"/>
      <c r="I1" s="96"/>
      <c r="J1" s="96"/>
      <c r="L1" s="95" t="s">
        <v>38</v>
      </c>
      <c r="M1" s="96"/>
      <c r="N1" s="96"/>
    </row>
    <row r="2" spans="1:16" x14ac:dyDescent="0.25">
      <c r="A2" s="25" t="s">
        <v>47</v>
      </c>
      <c r="B2" s="25" t="s">
        <v>48</v>
      </c>
      <c r="C2" s="25" t="s">
        <v>49</v>
      </c>
      <c r="D2" s="25" t="s">
        <v>50</v>
      </c>
      <c r="E2" s="25" t="s">
        <v>51</v>
      </c>
      <c r="G2" s="25" t="s">
        <v>49</v>
      </c>
      <c r="H2" s="25" t="s">
        <v>60</v>
      </c>
      <c r="I2" s="25" t="s">
        <v>50</v>
      </c>
      <c r="J2" s="25" t="s">
        <v>51</v>
      </c>
      <c r="L2" s="25" t="s">
        <v>49</v>
      </c>
      <c r="M2" s="25" t="s">
        <v>50</v>
      </c>
      <c r="N2" s="25" t="s">
        <v>51</v>
      </c>
      <c r="P2" s="21" t="s">
        <v>61</v>
      </c>
    </row>
    <row r="3" spans="1:16" x14ac:dyDescent="0.25">
      <c r="A3" s="26" t="s">
        <v>52</v>
      </c>
      <c r="B3" s="27">
        <v>4</v>
      </c>
      <c r="C3" s="28">
        <v>101</v>
      </c>
      <c r="D3" s="27">
        <v>928</v>
      </c>
      <c r="E3" s="27">
        <f>D3*C3</f>
        <v>93728</v>
      </c>
      <c r="G3" s="28"/>
      <c r="H3" s="28">
        <f>G3*8</f>
        <v>0</v>
      </c>
      <c r="I3" s="27">
        <v>192</v>
      </c>
      <c r="J3" s="27">
        <f>I3*H3</f>
        <v>0</v>
      </c>
      <c r="L3" s="28"/>
      <c r="M3" s="29">
        <v>770</v>
      </c>
      <c r="N3" s="27">
        <f>M3*L3</f>
        <v>0</v>
      </c>
      <c r="P3">
        <v>20019</v>
      </c>
    </row>
    <row r="4" spans="1:16" x14ac:dyDescent="0.25">
      <c r="A4" s="26" t="s">
        <v>53</v>
      </c>
      <c r="B4" s="27">
        <v>23</v>
      </c>
      <c r="C4" s="28">
        <v>534</v>
      </c>
      <c r="D4" s="27">
        <v>928</v>
      </c>
      <c r="E4" s="27">
        <f t="shared" ref="E4:E8" si="0">D4*C4</f>
        <v>495552</v>
      </c>
      <c r="G4" s="28">
        <v>1</v>
      </c>
      <c r="H4" s="28">
        <f t="shared" ref="H4:H8" si="1">G4*8</f>
        <v>8</v>
      </c>
      <c r="I4" s="27">
        <v>192</v>
      </c>
      <c r="J4" s="27">
        <f t="shared" ref="J4:J8" si="2">I4*H4</f>
        <v>1536</v>
      </c>
      <c r="L4" s="28"/>
      <c r="M4" s="29">
        <v>770</v>
      </c>
      <c r="N4" s="27">
        <f t="shared" ref="N4:N8" si="3">M4*L4</f>
        <v>0</v>
      </c>
      <c r="P4">
        <v>20019</v>
      </c>
    </row>
    <row r="5" spans="1:16" x14ac:dyDescent="0.25">
      <c r="A5" s="26" t="s">
        <v>54</v>
      </c>
      <c r="B5" s="27">
        <v>1</v>
      </c>
      <c r="C5" s="28">
        <v>26</v>
      </c>
      <c r="D5" s="27">
        <v>928</v>
      </c>
      <c r="E5" s="27">
        <f t="shared" si="0"/>
        <v>24128</v>
      </c>
      <c r="G5" s="28"/>
      <c r="H5" s="28">
        <f t="shared" si="1"/>
        <v>0</v>
      </c>
      <c r="I5" s="27">
        <v>192</v>
      </c>
      <c r="J5" s="27">
        <f t="shared" si="2"/>
        <v>0</v>
      </c>
      <c r="L5" s="28"/>
      <c r="M5" s="29">
        <v>770</v>
      </c>
      <c r="N5" s="27">
        <f t="shared" si="3"/>
        <v>0</v>
      </c>
      <c r="P5">
        <v>20019</v>
      </c>
    </row>
    <row r="6" spans="1:16" x14ac:dyDescent="0.25">
      <c r="A6" s="26" t="s">
        <v>55</v>
      </c>
      <c r="B6" s="27">
        <v>2</v>
      </c>
      <c r="C6" s="28">
        <v>47</v>
      </c>
      <c r="D6" s="27">
        <v>928</v>
      </c>
      <c r="E6" s="27">
        <f t="shared" si="0"/>
        <v>43616</v>
      </c>
      <c r="G6" s="28"/>
      <c r="H6" s="28">
        <f t="shared" si="1"/>
        <v>0</v>
      </c>
      <c r="I6" s="27">
        <v>192</v>
      </c>
      <c r="J6" s="27">
        <f t="shared" si="2"/>
        <v>0</v>
      </c>
      <c r="L6" s="28"/>
      <c r="M6" s="29">
        <v>770</v>
      </c>
      <c r="N6" s="27">
        <f t="shared" si="3"/>
        <v>0</v>
      </c>
      <c r="P6">
        <v>20019</v>
      </c>
    </row>
    <row r="7" spans="1:16" x14ac:dyDescent="0.25">
      <c r="A7" s="26" t="s">
        <v>56</v>
      </c>
      <c r="B7" s="27">
        <v>11</v>
      </c>
      <c r="C7" s="28">
        <v>251</v>
      </c>
      <c r="D7" s="27">
        <v>846</v>
      </c>
      <c r="E7" s="27">
        <f t="shared" si="0"/>
        <v>212346</v>
      </c>
      <c r="G7" s="28"/>
      <c r="H7" s="28">
        <f t="shared" si="1"/>
        <v>0</v>
      </c>
      <c r="I7" s="27">
        <v>175</v>
      </c>
      <c r="J7" s="27">
        <f t="shared" si="2"/>
        <v>0</v>
      </c>
      <c r="L7" s="28"/>
      <c r="M7" s="29">
        <f>P7/26</f>
        <v>699.5</v>
      </c>
      <c r="N7" s="27">
        <f t="shared" si="3"/>
        <v>0</v>
      </c>
      <c r="P7">
        <v>18187</v>
      </c>
    </row>
    <row r="8" spans="1:16" x14ac:dyDescent="0.25">
      <c r="A8" s="26" t="s">
        <v>57</v>
      </c>
      <c r="B8" s="27">
        <v>189</v>
      </c>
      <c r="C8" s="28">
        <v>4149</v>
      </c>
      <c r="D8" s="27">
        <v>771</v>
      </c>
      <c r="E8" s="27">
        <f t="shared" si="0"/>
        <v>3198879</v>
      </c>
      <c r="G8" s="28">
        <v>84</v>
      </c>
      <c r="H8" s="28">
        <f t="shared" si="1"/>
        <v>672</v>
      </c>
      <c r="I8" s="27">
        <v>159</v>
      </c>
      <c r="J8" s="27">
        <f t="shared" si="2"/>
        <v>106848</v>
      </c>
      <c r="L8" s="28"/>
      <c r="M8" s="27">
        <v>635</v>
      </c>
      <c r="N8" s="27">
        <f t="shared" si="3"/>
        <v>0</v>
      </c>
      <c r="P8">
        <v>16506</v>
      </c>
    </row>
    <row r="9" spans="1:16" x14ac:dyDescent="0.25">
      <c r="A9" s="30" t="s">
        <v>30</v>
      </c>
      <c r="B9" s="31">
        <v>237</v>
      </c>
      <c r="C9" s="31">
        <f>SUM(C3:C8)</f>
        <v>5108</v>
      </c>
      <c r="D9" s="30"/>
      <c r="E9" s="31">
        <f>SUM(E3:E8)</f>
        <v>4068249</v>
      </c>
      <c r="G9" s="31">
        <f>SUM(G3:G8)</f>
        <v>85</v>
      </c>
      <c r="H9" s="31">
        <f t="shared" ref="H9" si="4">SUM(H3:H8)</f>
        <v>680</v>
      </c>
      <c r="I9" s="30"/>
      <c r="J9" s="31">
        <f>SUM(J3:J8)</f>
        <v>108384</v>
      </c>
      <c r="L9" s="31">
        <f>SUM(L3:L8)</f>
        <v>0</v>
      </c>
      <c r="M9" s="30"/>
      <c r="N9" s="31">
        <f>SUM(N3:N8)</f>
        <v>0</v>
      </c>
    </row>
    <row r="10" spans="1:16" x14ac:dyDescent="0.25">
      <c r="A10" s="26" t="s">
        <v>62</v>
      </c>
      <c r="B10" s="15"/>
      <c r="C10" s="15"/>
      <c r="D10" s="15"/>
      <c r="E10" s="15"/>
      <c r="G10" s="15"/>
      <c r="H10" s="15"/>
      <c r="I10" s="15"/>
      <c r="J10" s="27">
        <f>ROUNDUP(J9*3.25%,0)</f>
        <v>3523</v>
      </c>
      <c r="L10" s="15"/>
      <c r="M10" s="15"/>
      <c r="N10" s="27">
        <f>ROUNDUP(N9*3.25%,0)</f>
        <v>0</v>
      </c>
    </row>
    <row r="11" spans="1:16" x14ac:dyDescent="0.25">
      <c r="A11" s="22" t="s">
        <v>58</v>
      </c>
      <c r="B11" s="23">
        <v>0.18</v>
      </c>
      <c r="C11" s="24"/>
      <c r="D11" s="24"/>
      <c r="E11" s="23">
        <f>E9*18%</f>
        <v>732284.82</v>
      </c>
      <c r="G11" s="24"/>
      <c r="H11" s="24"/>
      <c r="I11" s="24"/>
      <c r="J11" s="23">
        <f>(J10+J9)*18%</f>
        <v>20143.259999999998</v>
      </c>
      <c r="L11" s="24"/>
      <c r="M11" s="24"/>
      <c r="N11" s="23">
        <f>(N10+N9)*18%</f>
        <v>0</v>
      </c>
    </row>
    <row r="12" spans="1:16" x14ac:dyDescent="0.25">
      <c r="A12" s="26" t="s">
        <v>30</v>
      </c>
      <c r="B12" s="15"/>
      <c r="C12" s="15"/>
      <c r="D12" s="15"/>
      <c r="E12" s="15">
        <f>E11+E9</f>
        <v>4800533.82</v>
      </c>
      <c r="G12" s="15"/>
      <c r="H12" s="15"/>
      <c r="I12" s="15"/>
      <c r="J12" s="15">
        <f>J11+J9+J10</f>
        <v>132050.26</v>
      </c>
      <c r="K12">
        <f>J12+E12</f>
        <v>4932584.08</v>
      </c>
      <c r="L12" s="15"/>
      <c r="M12" s="15"/>
      <c r="N12" s="15">
        <f>N11+N9</f>
        <v>0</v>
      </c>
      <c r="P12">
        <f>N12+J12+E12</f>
        <v>4932584.08</v>
      </c>
    </row>
  </sheetData>
  <mergeCells count="3">
    <mergeCell ref="A1:E1"/>
    <mergeCell ref="G1:J1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9" sqref="G9"/>
    </sheetView>
  </sheetViews>
  <sheetFormatPr defaultRowHeight="15" x14ac:dyDescent="0.25"/>
  <cols>
    <col min="2" max="2" width="5.28515625" customWidth="1"/>
    <col min="3" max="3" width="6.140625" customWidth="1"/>
    <col min="4" max="4" width="6" customWidth="1"/>
  </cols>
  <sheetData>
    <row r="1" spans="1:6" x14ac:dyDescent="0.25">
      <c r="C1" t="s">
        <v>128</v>
      </c>
    </row>
    <row r="2" spans="1:6" x14ac:dyDescent="0.25">
      <c r="B2" s="97" t="s">
        <v>127</v>
      </c>
      <c r="C2" s="97"/>
      <c r="D2" s="97"/>
      <c r="E2" s="97"/>
      <c r="F2" t="s">
        <v>126</v>
      </c>
    </row>
    <row r="3" spans="1:6" x14ac:dyDescent="0.25">
      <c r="A3" s="15" t="s">
        <v>130</v>
      </c>
      <c r="B3" s="15" t="s">
        <v>25</v>
      </c>
      <c r="C3" s="15" t="s">
        <v>27</v>
      </c>
      <c r="D3" s="15" t="s">
        <v>28</v>
      </c>
      <c r="E3" s="15" t="s">
        <v>129</v>
      </c>
    </row>
    <row r="4" spans="1:6" x14ac:dyDescent="0.25">
      <c r="A4" s="15"/>
      <c r="B4" s="15"/>
      <c r="C4" s="15"/>
      <c r="D4" s="15"/>
      <c r="E4" s="15"/>
    </row>
    <row r="5" spans="1:6" x14ac:dyDescent="0.25">
      <c r="A5" s="15"/>
      <c r="B5" s="15"/>
      <c r="C5" s="15"/>
      <c r="D5" s="15"/>
      <c r="E5" s="15"/>
    </row>
    <row r="6" spans="1:6" x14ac:dyDescent="0.25">
      <c r="A6" s="15"/>
      <c r="B6" s="15"/>
      <c r="C6" s="15"/>
      <c r="D6" s="15"/>
      <c r="E6" s="15"/>
    </row>
    <row r="7" spans="1:6" x14ac:dyDescent="0.25">
      <c r="A7" s="15"/>
      <c r="B7" s="15"/>
      <c r="C7" s="15"/>
      <c r="D7" s="15"/>
      <c r="E7" s="15"/>
    </row>
    <row r="8" spans="1:6" x14ac:dyDescent="0.25">
      <c r="A8" s="15"/>
      <c r="B8" s="15"/>
      <c r="C8" s="15"/>
      <c r="D8" s="15"/>
      <c r="E8" s="15"/>
    </row>
    <row r="9" spans="1:6" x14ac:dyDescent="0.25">
      <c r="A9" s="15"/>
      <c r="B9" s="15"/>
      <c r="C9" s="15"/>
      <c r="D9" s="15"/>
      <c r="E9" s="15"/>
    </row>
    <row r="10" spans="1:6" x14ac:dyDescent="0.25">
      <c r="A10" s="15"/>
      <c r="B10" s="15"/>
      <c r="C10" s="15"/>
      <c r="D10" s="15"/>
      <c r="E10" s="15"/>
    </row>
    <row r="11" spans="1:6" x14ac:dyDescent="0.25">
      <c r="A11" s="15"/>
      <c r="B11" s="15"/>
      <c r="C11" s="15"/>
      <c r="D11" s="15"/>
      <c r="E11" s="15"/>
    </row>
    <row r="12" spans="1:6" x14ac:dyDescent="0.25">
      <c r="A12" s="15"/>
      <c r="B12" s="15"/>
      <c r="C12" s="15"/>
      <c r="D12" s="15"/>
      <c r="E12" s="15"/>
    </row>
    <row r="13" spans="1:6" x14ac:dyDescent="0.25">
      <c r="A13" s="15"/>
      <c r="B13" s="15"/>
      <c r="C13" s="15"/>
      <c r="D13" s="15"/>
      <c r="E13" s="15"/>
    </row>
    <row r="14" spans="1:6" x14ac:dyDescent="0.25">
      <c r="A14" s="15"/>
      <c r="B14" s="15"/>
      <c r="C14" s="15"/>
      <c r="D14" s="15"/>
      <c r="E14" s="15"/>
    </row>
    <row r="15" spans="1:6" x14ac:dyDescent="0.25">
      <c r="A15" s="15"/>
      <c r="B15" s="15"/>
      <c r="C15" s="15"/>
      <c r="D15" s="15"/>
      <c r="E15" s="15"/>
    </row>
    <row r="16" spans="1:6" x14ac:dyDescent="0.25">
      <c r="A16" s="15"/>
      <c r="B16" s="15"/>
      <c r="C16" s="15"/>
      <c r="D16" s="15"/>
      <c r="E16" s="15"/>
    </row>
    <row r="17" spans="1:5" x14ac:dyDescent="0.25">
      <c r="A17" s="15"/>
      <c r="B17" s="15"/>
      <c r="C17" s="15"/>
      <c r="D17" s="15"/>
      <c r="E17" s="15"/>
    </row>
    <row r="18" spans="1:5" x14ac:dyDescent="0.25">
      <c r="A18" s="15"/>
      <c r="B18" s="15"/>
      <c r="C18" s="15"/>
      <c r="D18" s="15"/>
      <c r="E18" s="15"/>
    </row>
    <row r="19" spans="1:5" x14ac:dyDescent="0.25">
      <c r="A19" s="15"/>
      <c r="B19" s="15"/>
      <c r="C19" s="15"/>
      <c r="D19" s="15"/>
      <c r="E19" s="15"/>
    </row>
    <row r="20" spans="1:5" x14ac:dyDescent="0.25">
      <c r="A20" s="15"/>
      <c r="B20" s="15"/>
      <c r="C20" s="15"/>
      <c r="D20" s="15"/>
      <c r="E20" s="15"/>
    </row>
    <row r="21" spans="1:5" x14ac:dyDescent="0.25">
      <c r="A21" s="15"/>
      <c r="B21" s="15"/>
      <c r="C21" s="15"/>
      <c r="D21" s="15"/>
      <c r="E21" s="15"/>
    </row>
    <row r="22" spans="1:5" x14ac:dyDescent="0.25">
      <c r="A22" s="15"/>
      <c r="B22" s="15"/>
      <c r="C22" s="15"/>
      <c r="D22" s="15"/>
      <c r="E22" s="15"/>
    </row>
    <row r="23" spans="1:5" x14ac:dyDescent="0.25">
      <c r="A23" s="15"/>
      <c r="B23" s="15"/>
      <c r="C23" s="15"/>
      <c r="D23" s="15"/>
      <c r="E23" s="15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10" sqref="G10"/>
    </sheetView>
  </sheetViews>
  <sheetFormatPr defaultRowHeight="15" x14ac:dyDescent="0.25"/>
  <cols>
    <col min="1" max="1" width="16.42578125" bestFit="1" customWidth="1"/>
    <col min="4" max="4" width="16.42578125" customWidth="1"/>
    <col min="5" max="5" width="23.42578125" customWidth="1"/>
  </cols>
  <sheetData>
    <row r="1" spans="1:5" x14ac:dyDescent="0.25">
      <c r="A1" s="98">
        <v>360</v>
      </c>
      <c r="B1" s="98"/>
      <c r="C1" s="98"/>
      <c r="D1" s="98"/>
      <c r="E1" s="98"/>
    </row>
    <row r="2" spans="1:5" ht="45" x14ac:dyDescent="0.25">
      <c r="A2" s="15"/>
      <c r="B2" s="41" t="s">
        <v>131</v>
      </c>
      <c r="C2" s="42" t="s">
        <v>132</v>
      </c>
      <c r="D2" s="43" t="s">
        <v>133</v>
      </c>
      <c r="E2" s="15" t="s">
        <v>134</v>
      </c>
    </row>
    <row r="3" spans="1:5" x14ac:dyDescent="0.25">
      <c r="A3" s="15" t="s">
        <v>106</v>
      </c>
      <c r="B3" s="40">
        <v>6</v>
      </c>
      <c r="C3" s="40">
        <v>928</v>
      </c>
      <c r="D3" s="40">
        <v>114</v>
      </c>
      <c r="E3" s="33">
        <f>D3*C3</f>
        <v>105792</v>
      </c>
    </row>
    <row r="4" spans="1:5" x14ac:dyDescent="0.25">
      <c r="A4" s="15" t="s">
        <v>135</v>
      </c>
      <c r="B4" s="40">
        <v>98</v>
      </c>
      <c r="C4" s="40">
        <v>784</v>
      </c>
      <c r="D4" s="40">
        <v>2211</v>
      </c>
      <c r="E4" s="33">
        <f>D4*C4</f>
        <v>1733424</v>
      </c>
    </row>
    <row r="5" spans="1:5" x14ac:dyDescent="0.25">
      <c r="A5" s="15" t="s">
        <v>30</v>
      </c>
      <c r="B5" s="40"/>
      <c r="C5" s="40"/>
      <c r="D5" s="40"/>
      <c r="E5" s="33">
        <f>SUM(E3:E4)</f>
        <v>1839216</v>
      </c>
    </row>
    <row r="6" spans="1:5" x14ac:dyDescent="0.25">
      <c r="A6" s="15" t="s">
        <v>136</v>
      </c>
      <c r="B6" s="40"/>
      <c r="C6" s="40"/>
      <c r="D6" s="40"/>
      <c r="E6" s="33">
        <f>E5*18%</f>
        <v>331058.88</v>
      </c>
    </row>
    <row r="7" spans="1:5" x14ac:dyDescent="0.25">
      <c r="A7" s="15" t="s">
        <v>36</v>
      </c>
      <c r="B7" s="40"/>
      <c r="C7" s="40"/>
      <c r="D7" s="40"/>
      <c r="E7" s="44">
        <f>E5+E6</f>
        <v>2170274.88</v>
      </c>
    </row>
    <row r="8" spans="1:5" x14ac:dyDescent="0.25">
      <c r="A8" s="15" t="s">
        <v>106</v>
      </c>
      <c r="B8" s="40">
        <v>11</v>
      </c>
      <c r="C8" s="40">
        <v>196</v>
      </c>
      <c r="D8" s="40">
        <f>B8*8</f>
        <v>88</v>
      </c>
      <c r="E8" s="33">
        <f>D8*C8</f>
        <v>17248</v>
      </c>
    </row>
    <row r="9" spans="1:5" x14ac:dyDescent="0.25">
      <c r="A9" s="15" t="s">
        <v>135</v>
      </c>
      <c r="B9" s="40">
        <v>6</v>
      </c>
      <c r="C9" s="40">
        <v>161</v>
      </c>
      <c r="D9" s="40">
        <f>B9*8</f>
        <v>48</v>
      </c>
      <c r="E9" s="33">
        <f>D9*C9</f>
        <v>7728</v>
      </c>
    </row>
    <row r="10" spans="1:5" x14ac:dyDescent="0.25">
      <c r="A10" s="15"/>
      <c r="B10" s="40"/>
      <c r="C10" s="40"/>
      <c r="D10" s="40"/>
      <c r="E10" s="33">
        <f>SUM(E8:E9)</f>
        <v>24976</v>
      </c>
    </row>
    <row r="11" spans="1:5" x14ac:dyDescent="0.25">
      <c r="A11" s="15" t="s">
        <v>137</v>
      </c>
      <c r="B11" s="40"/>
      <c r="C11" s="40"/>
      <c r="D11" s="40"/>
      <c r="E11" s="33">
        <f>E10*3.25%</f>
        <v>811.72</v>
      </c>
    </row>
    <row r="12" spans="1:5" x14ac:dyDescent="0.25">
      <c r="A12" s="45" t="s">
        <v>30</v>
      </c>
      <c r="B12" s="40"/>
      <c r="C12" s="40"/>
      <c r="D12" s="40"/>
      <c r="E12" s="33">
        <f>SUM(E10:E11)</f>
        <v>25787.72</v>
      </c>
    </row>
    <row r="13" spans="1:5" x14ac:dyDescent="0.25">
      <c r="A13" s="15" t="s">
        <v>136</v>
      </c>
      <c r="B13" s="40"/>
      <c r="C13" s="40"/>
      <c r="D13" s="40"/>
      <c r="E13" s="33">
        <f>E12*18%</f>
        <v>4641.7896000000001</v>
      </c>
    </row>
    <row r="14" spans="1:5" x14ac:dyDescent="0.25">
      <c r="A14" s="15" t="s">
        <v>36</v>
      </c>
      <c r="B14" s="40"/>
      <c r="C14" s="40"/>
      <c r="D14" s="40"/>
      <c r="E14" s="46">
        <f>E13+E12</f>
        <v>30429.509600000001</v>
      </c>
    </row>
    <row r="16" spans="1:5" x14ac:dyDescent="0.25">
      <c r="A16" s="15" t="s">
        <v>138</v>
      </c>
      <c r="B16" s="15"/>
      <c r="C16" s="15"/>
      <c r="D16" s="15"/>
      <c r="E16" s="47">
        <f>E14+E7</f>
        <v>2200704.3895999999</v>
      </c>
    </row>
  </sheetData>
  <mergeCells count="1">
    <mergeCell ref="A1:E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AUG23</vt:lpstr>
      <vt:lpstr>Summary</vt:lpstr>
      <vt:lpstr>Sheet1</vt:lpstr>
      <vt:lpstr>Sheet2</vt:lpstr>
      <vt:lpstr>'AUG23'!Print_Area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2023-09-27T09:06:27Z</cp:lastPrinted>
  <dcterms:created xsi:type="dcterms:W3CDTF">2022-08-24T10:09:03Z</dcterms:created>
  <dcterms:modified xsi:type="dcterms:W3CDTF">2023-09-27T09:09:36Z</dcterms:modified>
</cp:coreProperties>
</file>